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ohr\Desktop\Masterarbeit\Python\test_env\database_creation\rawdata\aircraftproperties\"/>
    </mc:Choice>
  </mc:AlternateContent>
  <xr:revisionPtr revIDLastSave="0" documentId="13_ncr:1_{77B23ADF-E6F5-41AD-BE24-027979E73182}" xr6:coauthVersionLast="47" xr6:coauthVersionMax="47" xr10:uidLastSave="{00000000-0000-0000-0000-000000000000}"/>
  <bookViews>
    <workbookView xWindow="-90" yWindow="-90" windowWidth="19380" windowHeight="10260" tabRatio="821" activeTab="1" xr2:uid="{1FC0D3AF-323A-459D-B8F9-25053E852091}"/>
  </bookViews>
  <sheets>
    <sheet name="1. Common" sheetId="3" r:id="rId1"/>
    <sheet name="2. Table" sheetId="1" r:id="rId2"/>
    <sheet name="49 - 720-000" sheetId="63" r:id="rId3"/>
    <sheet name="48 -707-100" sheetId="62" r:id="rId4"/>
    <sheet name="47 -707-300" sheetId="61" r:id="rId5"/>
    <sheet name="46 - A380" sheetId="60" r:id="rId6"/>
    <sheet name="01 - B757-200" sheetId="4" r:id="rId7"/>
    <sheet name="02 - B767-300" sheetId="5" r:id="rId8"/>
    <sheet name="03 - B777-300" sheetId="38" r:id="rId9"/>
    <sheet name="04-A320-200" sheetId="41" r:id="rId10"/>
    <sheet name="05 - B767-200" sheetId="6" r:id="rId11"/>
    <sheet name="06 - B737-800" sheetId="15" r:id="rId12"/>
    <sheet name="07-A319-100" sheetId="42" r:id="rId13"/>
    <sheet name="08 - B737-300" sheetId="11" r:id="rId14"/>
    <sheet name="09 - MD80" sheetId="58" r:id="rId15"/>
    <sheet name="10 - B747-400" sheetId="21" r:id="rId16"/>
    <sheet name="11 - B737-700" sheetId="14" r:id="rId17"/>
    <sheet name="12 - B727-200" sheetId="25" r:id="rId18"/>
    <sheet name="13-A330-200" sheetId="43" r:id="rId19"/>
    <sheet name="14 - B767-400" sheetId="7" r:id="rId20"/>
    <sheet name="15 - DC10" sheetId="59" r:id="rId21"/>
    <sheet name="16-A321-100-200" sheetId="44" r:id="rId22"/>
    <sheet name="17 - B737-400" sheetId="12" r:id="rId23"/>
    <sheet name="18 - B737-100" sheetId="10" r:id="rId24"/>
    <sheet name="19 - B737-500" sheetId="13" r:id="rId25"/>
    <sheet name="20 - B747-200" sheetId="23" r:id="rId26"/>
    <sheet name="21-MD-11" sheetId="48" r:id="rId27"/>
    <sheet name="22 - B757-300" sheetId="24" r:id="rId28"/>
    <sheet name="23 - B737-900" sheetId="16" r:id="rId29"/>
    <sheet name="24 - B747-100" sheetId="22" r:id="rId30"/>
    <sheet name="25-RJ-700" sheetId="49" r:id="rId31"/>
    <sheet name="26 - B787-8" sheetId="27" r:id="rId32"/>
    <sheet name="27-DC9-30" sheetId="53" r:id="rId33"/>
    <sheet name="28-A330-300" sheetId="45" r:id="rId34"/>
    <sheet name="29-EMB-145-ER" sheetId="50" r:id="rId35"/>
    <sheet name="30 - B777-300" sheetId="9" r:id="rId36"/>
    <sheet name="31-EMB190" sheetId="51" r:id="rId37"/>
    <sheet name="32 - B787-9" sheetId="28" r:id="rId38"/>
    <sheet name="33-DC-10-10" sheetId="52" r:id="rId39"/>
    <sheet name="35-A300-600" sheetId="47" r:id="rId40"/>
    <sheet name="36 - B737-900ER" sheetId="17" r:id="rId41"/>
    <sheet name="37-CRJ200 ER" sheetId="54" r:id="rId42"/>
    <sheet name="38-MD-90-30" sheetId="55" r:id="rId43"/>
    <sheet name="39-DC-10" sheetId="56" r:id="rId44"/>
    <sheet name="40 - B717-200" sheetId="26" r:id="rId45"/>
    <sheet name="41-ERJ-175" sheetId="57" r:id="rId46"/>
    <sheet name="42 - B737-8 MAX 8" sheetId="18" r:id="rId47"/>
    <sheet name="43 - B787-10" sheetId="29" r:id="rId48"/>
    <sheet name="44-A330-900" sheetId="46" r:id="rId49"/>
    <sheet name="45 - B737-9 MAX 9" sheetId="19" r:id="rId50"/>
  </sheets>
  <definedNames>
    <definedName name="_xlnm._FilterDatabase" localSheetId="1" hidden="1">'2. Table'!$A$1:$I$46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45" i="54" l="1"/>
  <c r="M35" i="60"/>
  <c r="F47" i="1" s="1"/>
  <c r="M33" i="60"/>
  <c r="M23" i="60"/>
  <c r="M25" i="60" s="1"/>
  <c r="E47" i="1" s="1"/>
  <c r="M23" i="4"/>
  <c r="M13" i="60"/>
  <c r="M15" i="60" s="1"/>
  <c r="D47" i="1" s="1"/>
  <c r="M13" i="4"/>
  <c r="M15" i="4"/>
  <c r="D2" i="1" s="1"/>
  <c r="H50" i="1"/>
  <c r="G50" i="1"/>
  <c r="F50" i="1"/>
  <c r="E50" i="1"/>
  <c r="D50" i="1"/>
  <c r="H49" i="1"/>
  <c r="G49" i="1"/>
  <c r="F49" i="1"/>
  <c r="E49" i="1"/>
  <c r="D49" i="1"/>
  <c r="G48" i="1"/>
  <c r="H48" i="1"/>
  <c r="F48" i="1"/>
  <c r="E48" i="1"/>
  <c r="D48" i="1"/>
  <c r="M45" i="63"/>
  <c r="M35" i="63"/>
  <c r="M25" i="63"/>
  <c r="M15" i="63"/>
  <c r="M45" i="62"/>
  <c r="M35" i="62"/>
  <c r="M25" i="62"/>
  <c r="M15" i="62"/>
  <c r="M45" i="61"/>
  <c r="M35" i="61"/>
  <c r="M25" i="61"/>
  <c r="M15" i="61"/>
  <c r="H47" i="1"/>
  <c r="M45" i="60"/>
  <c r="G47" i="1" s="1"/>
  <c r="D46" i="1"/>
  <c r="M35" i="42"/>
  <c r="M33" i="42"/>
  <c r="F8" i="1"/>
  <c r="M45" i="58"/>
  <c r="M35" i="58"/>
  <c r="M45" i="25"/>
  <c r="M45" i="46"/>
  <c r="M45" i="57"/>
  <c r="M45" i="56"/>
  <c r="M35" i="56"/>
  <c r="M45" i="55"/>
  <c r="G39" i="1" s="1"/>
  <c r="M35" i="55"/>
  <c r="M35" i="54"/>
  <c r="F38" i="1" s="1"/>
  <c r="M45" i="52"/>
  <c r="M43" i="52"/>
  <c r="M35" i="52"/>
  <c r="F32" i="1"/>
  <c r="M45" i="51"/>
  <c r="M45" i="50"/>
  <c r="G30" i="1" s="1"/>
  <c r="M45" i="53"/>
  <c r="M35" i="53"/>
  <c r="E28" i="1"/>
  <c r="M35" i="59"/>
  <c r="M35" i="7"/>
  <c r="F15" i="1" s="1"/>
  <c r="H16" i="1"/>
  <c r="G16" i="1"/>
  <c r="F16" i="1"/>
  <c r="E16" i="1"/>
  <c r="D16" i="1"/>
  <c r="H10" i="1"/>
  <c r="G10" i="1"/>
  <c r="F10" i="1"/>
  <c r="E10" i="1"/>
  <c r="D10" i="1"/>
  <c r="M42" i="59"/>
  <c r="M43" i="59" s="1"/>
  <c r="M45" i="59" s="1"/>
  <c r="L42" i="59"/>
  <c r="M33" i="59"/>
  <c r="M22" i="59"/>
  <c r="L22" i="59"/>
  <c r="M13" i="59"/>
  <c r="M15" i="59" s="1"/>
  <c r="M42" i="58"/>
  <c r="L42" i="58"/>
  <c r="M33" i="58"/>
  <c r="M22" i="58"/>
  <c r="L22" i="58"/>
  <c r="M13" i="58"/>
  <c r="M15" i="58" s="1"/>
  <c r="H42" i="1"/>
  <c r="G42" i="1"/>
  <c r="F42" i="1"/>
  <c r="E42" i="1"/>
  <c r="D42" i="1"/>
  <c r="L42" i="57"/>
  <c r="M42" i="57"/>
  <c r="M33" i="57"/>
  <c r="M22" i="57"/>
  <c r="L22" i="57"/>
  <c r="M13" i="57"/>
  <c r="M15" i="57" s="1"/>
  <c r="H40" i="1"/>
  <c r="G40" i="1"/>
  <c r="E40" i="1"/>
  <c r="D40" i="1"/>
  <c r="M42" i="56"/>
  <c r="L42" i="56"/>
  <c r="F40" i="1"/>
  <c r="M22" i="56"/>
  <c r="M23" i="56" s="1"/>
  <c r="M25" i="56" s="1"/>
  <c r="L22" i="56"/>
  <c r="M13" i="56"/>
  <c r="M15" i="56" s="1"/>
  <c r="H39" i="1"/>
  <c r="F39" i="1"/>
  <c r="E39" i="1"/>
  <c r="D39" i="1"/>
  <c r="L42" i="55"/>
  <c r="M42" i="55"/>
  <c r="M33" i="55"/>
  <c r="M22" i="55"/>
  <c r="L22" i="55"/>
  <c r="M13" i="55"/>
  <c r="M15" i="55" s="1"/>
  <c r="H38" i="1"/>
  <c r="G38" i="1"/>
  <c r="M42" i="54"/>
  <c r="L42" i="54"/>
  <c r="M33" i="54"/>
  <c r="M23" i="54"/>
  <c r="M25" i="54" s="1"/>
  <c r="E38" i="1" s="1"/>
  <c r="M22" i="54"/>
  <c r="L22" i="54"/>
  <c r="M13" i="54"/>
  <c r="M15" i="54" s="1"/>
  <c r="D38" i="1" s="1"/>
  <c r="H28" i="1"/>
  <c r="G28" i="1"/>
  <c r="F28" i="1"/>
  <c r="D28" i="1"/>
  <c r="M42" i="53"/>
  <c r="L42" i="53"/>
  <c r="M43" i="53" s="1"/>
  <c r="M33" i="53"/>
  <c r="M22" i="53"/>
  <c r="L22" i="53"/>
  <c r="M13" i="53"/>
  <c r="H34" i="1"/>
  <c r="G34" i="1"/>
  <c r="F34" i="1"/>
  <c r="E34" i="1"/>
  <c r="D34" i="1"/>
  <c r="M42" i="52"/>
  <c r="L42" i="52"/>
  <c r="M33" i="52"/>
  <c r="M22" i="52"/>
  <c r="L22" i="52"/>
  <c r="M13" i="52"/>
  <c r="M15" i="52" s="1"/>
  <c r="H32" i="1"/>
  <c r="G32" i="1"/>
  <c r="E32" i="1"/>
  <c r="M42" i="51"/>
  <c r="L42" i="51"/>
  <c r="M22" i="51"/>
  <c r="L22" i="51"/>
  <c r="M23" i="51" s="1"/>
  <c r="M25" i="51" s="1"/>
  <c r="M13" i="51"/>
  <c r="M15" i="51" s="1"/>
  <c r="D32" i="1" s="1"/>
  <c r="H30" i="1"/>
  <c r="E30" i="1"/>
  <c r="D30" i="1"/>
  <c r="M42" i="50"/>
  <c r="L42" i="50"/>
  <c r="M43" i="50" s="1"/>
  <c r="M33" i="50"/>
  <c r="M35" i="50" s="1"/>
  <c r="F30" i="1" s="1"/>
  <c r="M22" i="50"/>
  <c r="L22" i="50"/>
  <c r="M13" i="50"/>
  <c r="M15" i="50" s="1"/>
  <c r="H26" i="1"/>
  <c r="G26" i="1"/>
  <c r="F26" i="1"/>
  <c r="E26" i="1"/>
  <c r="D26" i="1"/>
  <c r="M42" i="49"/>
  <c r="L42" i="49"/>
  <c r="M33" i="49"/>
  <c r="M22" i="49"/>
  <c r="L22" i="49"/>
  <c r="M13" i="49"/>
  <c r="M15" i="49" s="1"/>
  <c r="H22" i="1"/>
  <c r="G22" i="1"/>
  <c r="F22" i="1"/>
  <c r="E22" i="1"/>
  <c r="D22" i="1"/>
  <c r="L42" i="48"/>
  <c r="M43" i="48" s="1"/>
  <c r="M45" i="48" s="1"/>
  <c r="M42" i="48"/>
  <c r="M33" i="48"/>
  <c r="M35" i="48" s="1"/>
  <c r="M22" i="48"/>
  <c r="L22" i="48"/>
  <c r="M13" i="48"/>
  <c r="M15" i="48" s="1"/>
  <c r="H36" i="1"/>
  <c r="G36" i="1"/>
  <c r="F36" i="1"/>
  <c r="E36" i="1"/>
  <c r="D36" i="1"/>
  <c r="M42" i="47"/>
  <c r="L42" i="47"/>
  <c r="M33" i="47"/>
  <c r="M35" i="47" s="1"/>
  <c r="M22" i="47"/>
  <c r="L22" i="47"/>
  <c r="M13" i="47"/>
  <c r="M15" i="47" s="1"/>
  <c r="H45" i="1"/>
  <c r="G45" i="1"/>
  <c r="D45" i="1"/>
  <c r="M43" i="46"/>
  <c r="M42" i="46"/>
  <c r="L42" i="46"/>
  <c r="M33" i="46"/>
  <c r="F45" i="1" s="1"/>
  <c r="M22" i="46"/>
  <c r="L22" i="46"/>
  <c r="M13" i="46"/>
  <c r="M15" i="46" s="1"/>
  <c r="H29" i="1"/>
  <c r="F29" i="1"/>
  <c r="D29" i="1"/>
  <c r="M42" i="45"/>
  <c r="M43" i="45" s="1"/>
  <c r="M45" i="45" s="1"/>
  <c r="G29" i="1" s="1"/>
  <c r="L42" i="45"/>
  <c r="M33" i="45"/>
  <c r="M35" i="45" s="1"/>
  <c r="M23" i="45"/>
  <c r="M25" i="45" s="1"/>
  <c r="E29" i="1" s="1"/>
  <c r="M22" i="45"/>
  <c r="L22" i="45"/>
  <c r="M13" i="45"/>
  <c r="M15" i="45" s="1"/>
  <c r="H17" i="1"/>
  <c r="M35" i="44"/>
  <c r="F17" i="1" s="1"/>
  <c r="M15" i="44"/>
  <c r="D17" i="1" s="1"/>
  <c r="F14" i="1"/>
  <c r="H14" i="1"/>
  <c r="D14" i="1"/>
  <c r="M42" i="43"/>
  <c r="L42" i="43"/>
  <c r="M43" i="43" s="1"/>
  <c r="G14" i="1" s="1"/>
  <c r="M33" i="43"/>
  <c r="M22" i="43"/>
  <c r="L22" i="43"/>
  <c r="M13" i="43"/>
  <c r="M15" i="43" s="1"/>
  <c r="H8" i="1"/>
  <c r="E8" i="1"/>
  <c r="D8" i="1"/>
  <c r="L22" i="42"/>
  <c r="M45" i="42"/>
  <c r="G8" i="1" s="1"/>
  <c r="M42" i="42"/>
  <c r="L42" i="42"/>
  <c r="M22" i="42"/>
  <c r="M23" i="42" s="1"/>
  <c r="M13" i="42"/>
  <c r="G5" i="1"/>
  <c r="F5" i="1"/>
  <c r="D5" i="1"/>
  <c r="M13" i="28"/>
  <c r="H5" i="1"/>
  <c r="M43" i="41"/>
  <c r="M45" i="41" s="1"/>
  <c r="M42" i="41"/>
  <c r="L42" i="41"/>
  <c r="M33" i="41"/>
  <c r="M35" i="41" s="1"/>
  <c r="M22" i="41"/>
  <c r="L22" i="41"/>
  <c r="M13" i="41"/>
  <c r="M15" i="41" s="1"/>
  <c r="M45" i="28"/>
  <c r="M13" i="17"/>
  <c r="M15" i="28"/>
  <c r="H41" i="1"/>
  <c r="G41" i="1"/>
  <c r="F41" i="1"/>
  <c r="E41" i="1"/>
  <c r="D41" i="1"/>
  <c r="M42" i="26"/>
  <c r="L42" i="26"/>
  <c r="M33" i="26"/>
  <c r="M35" i="26" s="1"/>
  <c r="M23" i="26"/>
  <c r="M25" i="26" s="1"/>
  <c r="M22" i="26"/>
  <c r="L22" i="26"/>
  <c r="M13" i="26"/>
  <c r="M15" i="26" s="1"/>
  <c r="H46" i="1"/>
  <c r="G46" i="1"/>
  <c r="F46" i="1"/>
  <c r="E46" i="1"/>
  <c r="M42" i="19"/>
  <c r="M43" i="19" s="1"/>
  <c r="M45" i="19" s="1"/>
  <c r="L42" i="19"/>
  <c r="M33" i="19"/>
  <c r="M35" i="19" s="1"/>
  <c r="M22" i="19"/>
  <c r="L22" i="19"/>
  <c r="M23" i="19" s="1"/>
  <c r="M25" i="19" s="1"/>
  <c r="M13" i="19"/>
  <c r="M15" i="19" s="1"/>
  <c r="H43" i="1"/>
  <c r="G43" i="1"/>
  <c r="F43" i="1"/>
  <c r="E43" i="1"/>
  <c r="D43" i="1"/>
  <c r="M42" i="18"/>
  <c r="L42" i="18"/>
  <c r="M33" i="18"/>
  <c r="M35" i="18" s="1"/>
  <c r="M22" i="18"/>
  <c r="L22" i="18"/>
  <c r="M23" i="18" s="1"/>
  <c r="M25" i="18" s="1"/>
  <c r="M13" i="18"/>
  <c r="M15" i="18" s="1"/>
  <c r="H37" i="1"/>
  <c r="G37" i="1"/>
  <c r="E37" i="1"/>
  <c r="D37" i="1"/>
  <c r="M42" i="17"/>
  <c r="L42" i="17"/>
  <c r="M33" i="17"/>
  <c r="M35" i="17" s="1"/>
  <c r="F37" i="1" s="1"/>
  <c r="M23" i="17"/>
  <c r="M25" i="17" s="1"/>
  <c r="M22" i="17"/>
  <c r="L22" i="17"/>
  <c r="M15" i="17"/>
  <c r="H44" i="1"/>
  <c r="G44" i="1"/>
  <c r="E44" i="1"/>
  <c r="D44" i="1"/>
  <c r="M42" i="29"/>
  <c r="M43" i="29" s="1"/>
  <c r="M45" i="29" s="1"/>
  <c r="L42" i="29"/>
  <c r="M33" i="29"/>
  <c r="M35" i="29" s="1"/>
  <c r="F44" i="1" s="1"/>
  <c r="M23" i="29"/>
  <c r="M25" i="29" s="1"/>
  <c r="M22" i="29"/>
  <c r="L22" i="29"/>
  <c r="M13" i="29"/>
  <c r="M15" i="29" s="1"/>
  <c r="H33" i="1"/>
  <c r="G33" i="1"/>
  <c r="F33" i="1"/>
  <c r="E33" i="1"/>
  <c r="D33" i="1"/>
  <c r="M42" i="28"/>
  <c r="L42" i="28"/>
  <c r="M33" i="28"/>
  <c r="M35" i="28" s="1"/>
  <c r="M22" i="28"/>
  <c r="M23" i="28" s="1"/>
  <c r="M25" i="28" s="1"/>
  <c r="L22" i="28"/>
  <c r="H27" i="1"/>
  <c r="G27" i="1"/>
  <c r="F27" i="1"/>
  <c r="E27" i="1"/>
  <c r="D27" i="1"/>
  <c r="M42" i="27"/>
  <c r="L42" i="27"/>
  <c r="M33" i="27"/>
  <c r="M35" i="27" s="1"/>
  <c r="M22" i="27"/>
  <c r="L22" i="27"/>
  <c r="M23" i="27" s="1"/>
  <c r="M25" i="27" s="1"/>
  <c r="M13" i="27"/>
  <c r="M15" i="27" s="1"/>
  <c r="H25" i="1"/>
  <c r="G25" i="1"/>
  <c r="F25" i="1"/>
  <c r="E25" i="1"/>
  <c r="D25" i="1"/>
  <c r="M42" i="22"/>
  <c r="L42" i="22"/>
  <c r="M22" i="22"/>
  <c r="M23" i="22" s="1"/>
  <c r="M25" i="22" s="1"/>
  <c r="L22" i="22"/>
  <c r="M43" i="22"/>
  <c r="M45" i="22" s="1"/>
  <c r="M33" i="22"/>
  <c r="M35" i="22" s="1"/>
  <c r="M13" i="22"/>
  <c r="M15" i="22" s="1"/>
  <c r="H24" i="1"/>
  <c r="G24" i="1"/>
  <c r="F24" i="1"/>
  <c r="E24" i="1"/>
  <c r="D24" i="1"/>
  <c r="M43" i="16"/>
  <c r="M45" i="16" s="1"/>
  <c r="M33" i="16"/>
  <c r="M35" i="16" s="1"/>
  <c r="M23" i="16"/>
  <c r="M25" i="16" s="1"/>
  <c r="M13" i="16"/>
  <c r="M15" i="16" s="1"/>
  <c r="H23" i="1"/>
  <c r="G23" i="1"/>
  <c r="F23" i="1"/>
  <c r="E23" i="1"/>
  <c r="D23" i="1"/>
  <c r="M43" i="24"/>
  <c r="M45" i="24" s="1"/>
  <c r="M33" i="24"/>
  <c r="M35" i="24" s="1"/>
  <c r="M23" i="24"/>
  <c r="M25" i="24" s="1"/>
  <c r="M13" i="24"/>
  <c r="M15" i="24" s="1"/>
  <c r="H21" i="1"/>
  <c r="G21" i="1"/>
  <c r="F21" i="1"/>
  <c r="E21" i="1"/>
  <c r="D21" i="1"/>
  <c r="M43" i="23"/>
  <c r="M45" i="23" s="1"/>
  <c r="M33" i="23"/>
  <c r="M35" i="23" s="1"/>
  <c r="M23" i="23"/>
  <c r="M25" i="23" s="1"/>
  <c r="M13" i="23"/>
  <c r="M15" i="23" s="1"/>
  <c r="H20" i="1"/>
  <c r="G20" i="1"/>
  <c r="F20" i="1"/>
  <c r="E20" i="1"/>
  <c r="D20" i="1"/>
  <c r="M43" i="13"/>
  <c r="M45" i="13" s="1"/>
  <c r="M33" i="13"/>
  <c r="M35" i="13" s="1"/>
  <c r="M23" i="13"/>
  <c r="M25" i="13" s="1"/>
  <c r="M13" i="13"/>
  <c r="M15" i="13" s="1"/>
  <c r="H19" i="1"/>
  <c r="G19" i="1"/>
  <c r="F19" i="1"/>
  <c r="E19" i="1"/>
  <c r="D19" i="1"/>
  <c r="M43" i="10"/>
  <c r="M45" i="10" s="1"/>
  <c r="M33" i="10"/>
  <c r="M35" i="10" s="1"/>
  <c r="M23" i="10"/>
  <c r="M13" i="10"/>
  <c r="H18" i="1"/>
  <c r="G18" i="1"/>
  <c r="F18" i="1"/>
  <c r="E18" i="1"/>
  <c r="D18" i="1"/>
  <c r="M43" i="12"/>
  <c r="M45" i="12" s="1"/>
  <c r="M33" i="12"/>
  <c r="M35" i="12" s="1"/>
  <c r="M23" i="12"/>
  <c r="M25" i="12" s="1"/>
  <c r="M13" i="12"/>
  <c r="M15" i="12" s="1"/>
  <c r="H13" i="1"/>
  <c r="G13" i="1"/>
  <c r="F13" i="1"/>
  <c r="E13" i="1"/>
  <c r="D13" i="1"/>
  <c r="M33" i="25"/>
  <c r="M35" i="25" s="1"/>
  <c r="M23" i="25"/>
  <c r="M25" i="25" s="1"/>
  <c r="M13" i="25"/>
  <c r="M15" i="25" s="1"/>
  <c r="H12" i="1"/>
  <c r="G12" i="1"/>
  <c r="F12" i="1"/>
  <c r="E12" i="1"/>
  <c r="D12" i="1"/>
  <c r="M43" i="14"/>
  <c r="M45" i="14" s="1"/>
  <c r="M33" i="14"/>
  <c r="M35" i="14" s="1"/>
  <c r="M23" i="14"/>
  <c r="M25" i="14" s="1"/>
  <c r="M13" i="14"/>
  <c r="M15" i="14" s="1"/>
  <c r="H11" i="1"/>
  <c r="G11" i="1"/>
  <c r="F11" i="1"/>
  <c r="E11" i="1"/>
  <c r="D11" i="1"/>
  <c r="M43" i="21"/>
  <c r="M45" i="21" s="1"/>
  <c r="M33" i="21"/>
  <c r="M35" i="21" s="1"/>
  <c r="M23" i="21"/>
  <c r="M25" i="21" s="1"/>
  <c r="M13" i="21"/>
  <c r="M15" i="21" s="1"/>
  <c r="H31" i="1"/>
  <c r="G31" i="1"/>
  <c r="F31" i="1"/>
  <c r="E31" i="1"/>
  <c r="D31" i="1"/>
  <c r="M43" i="9"/>
  <c r="M45" i="9" s="1"/>
  <c r="M23" i="9"/>
  <c r="M25" i="9" s="1"/>
  <c r="M13" i="9"/>
  <c r="M15" i="9" s="1"/>
  <c r="M33" i="9"/>
  <c r="M35" i="9" s="1"/>
  <c r="H15" i="1"/>
  <c r="G15" i="1"/>
  <c r="E15" i="1"/>
  <c r="D15" i="1"/>
  <c r="M43" i="7"/>
  <c r="M45" i="7" s="1"/>
  <c r="M23" i="7"/>
  <c r="M25" i="7" s="1"/>
  <c r="M13" i="7"/>
  <c r="M15" i="7" s="1"/>
  <c r="M33" i="7"/>
  <c r="H9" i="1"/>
  <c r="H2" i="1"/>
  <c r="G2" i="1"/>
  <c r="F2" i="1"/>
  <c r="E2" i="1"/>
  <c r="M43" i="4"/>
  <c r="M45" i="4" s="1"/>
  <c r="M25" i="4"/>
  <c r="M33" i="4"/>
  <c r="M35" i="4" s="1"/>
  <c r="H4" i="1"/>
  <c r="G4" i="1"/>
  <c r="F4" i="1"/>
  <c r="E4" i="1"/>
  <c r="D4" i="1"/>
  <c r="M43" i="38"/>
  <c r="M45" i="38" s="1"/>
  <c r="M23" i="38"/>
  <c r="M25" i="38" s="1"/>
  <c r="M13" i="38"/>
  <c r="M15" i="38" s="1"/>
  <c r="T34" i="38"/>
  <c r="T36" i="38" s="1"/>
  <c r="T28" i="38"/>
  <c r="T30" i="38" s="1"/>
  <c r="T20" i="38"/>
  <c r="T22" i="38" s="1"/>
  <c r="M33" i="38"/>
  <c r="M35" i="38" s="1"/>
  <c r="H3" i="1"/>
  <c r="E3" i="1"/>
  <c r="M43" i="5"/>
  <c r="M45" i="5" s="1"/>
  <c r="G3" i="1" s="1"/>
  <c r="M23" i="5"/>
  <c r="M25" i="5" s="1"/>
  <c r="M13" i="5"/>
  <c r="M15" i="5" s="1"/>
  <c r="D3" i="1" s="1"/>
  <c r="M33" i="5"/>
  <c r="M35" i="5" s="1"/>
  <c r="F3" i="1" s="1"/>
  <c r="H6" i="1"/>
  <c r="F6" i="1"/>
  <c r="M43" i="6"/>
  <c r="M45" i="6" s="1"/>
  <c r="G6" i="1" s="1"/>
  <c r="M5" i="6"/>
  <c r="M33" i="6"/>
  <c r="M35" i="6" s="1"/>
  <c r="M23" i="6"/>
  <c r="M25" i="6" s="1"/>
  <c r="E6" i="1" s="1"/>
  <c r="M13" i="6"/>
  <c r="M15" i="6" s="1"/>
  <c r="D6" i="1" s="1"/>
  <c r="H7" i="1"/>
  <c r="L23" i="15"/>
  <c r="M23" i="15" s="1"/>
  <c r="M25" i="15" s="1"/>
  <c r="E7" i="1" s="1"/>
  <c r="M43" i="15"/>
  <c r="M45" i="15" s="1"/>
  <c r="G7" i="1" s="1"/>
  <c r="M33" i="15"/>
  <c r="M35" i="15" s="1"/>
  <c r="F7" i="1" s="1"/>
  <c r="M13" i="15"/>
  <c r="M15" i="15" s="1"/>
  <c r="D7" i="1" s="1"/>
  <c r="D9" i="1"/>
  <c r="M33" i="11"/>
  <c r="F9" i="1" s="1"/>
  <c r="M43" i="11"/>
  <c r="G9" i="1" s="1"/>
  <c r="M23" i="11"/>
  <c r="M25" i="11" s="1"/>
  <c r="E9" i="1" s="1"/>
  <c r="M13" i="11"/>
  <c r="M15" i="11" s="1"/>
  <c r="M45" i="44" l="1"/>
  <c r="G17" i="1" s="1"/>
  <c r="M23" i="59"/>
  <c r="M25" i="59" s="1"/>
  <c r="M23" i="58"/>
  <c r="M25" i="58" s="1"/>
  <c r="M43" i="58"/>
  <c r="M43" i="57"/>
  <c r="M23" i="57"/>
  <c r="M25" i="57" s="1"/>
  <c r="M43" i="56"/>
  <c r="M43" i="55"/>
  <c r="M23" i="55"/>
  <c r="M25" i="55" s="1"/>
  <c r="M43" i="54"/>
  <c r="M23" i="53"/>
  <c r="M23" i="52"/>
  <c r="M25" i="52" s="1"/>
  <c r="M23" i="50"/>
  <c r="M25" i="50" s="1"/>
  <c r="M43" i="49"/>
  <c r="M45" i="49" s="1"/>
  <c r="M23" i="49"/>
  <c r="M25" i="49" s="1"/>
  <c r="M23" i="48"/>
  <c r="M25" i="48" s="1"/>
  <c r="M43" i="47"/>
  <c r="M45" i="47" s="1"/>
  <c r="M23" i="47"/>
  <c r="M25" i="47" s="1"/>
  <c r="M23" i="46"/>
  <c r="M25" i="46" s="1"/>
  <c r="E45" i="1" s="1"/>
  <c r="M25" i="44"/>
  <c r="E17" i="1" s="1"/>
  <c r="M23" i="43"/>
  <c r="M25" i="43" s="1"/>
  <c r="E14" i="1" s="1"/>
  <c r="M25" i="41"/>
  <c r="E5" i="1" s="1"/>
  <c r="M43" i="26"/>
  <c r="M45" i="26" s="1"/>
  <c r="M43" i="18"/>
  <c r="M45" i="18" s="1"/>
  <c r="M43" i="17"/>
  <c r="M45" i="17" s="1"/>
  <c r="M43" i="28"/>
  <c r="M43" i="27"/>
  <c r="M45" i="27" s="1"/>
</calcChain>
</file>

<file path=xl/sharedStrings.xml><?xml version="1.0" encoding="utf-8"?>
<sst xmlns="http://schemas.openxmlformats.org/spreadsheetml/2006/main" count="1354" uniqueCount="162">
  <si>
    <t>Name</t>
  </si>
  <si>
    <t>A320-100/200</t>
  </si>
  <si>
    <t>737-800</t>
  </si>
  <si>
    <t>A319</t>
  </si>
  <si>
    <t>737-300</t>
  </si>
  <si>
    <t>737-700/700LR/Max 7</t>
  </si>
  <si>
    <t>727-200/231A</t>
  </si>
  <si>
    <t>A330-200</t>
  </si>
  <si>
    <t>767-400/ER</t>
  </si>
  <si>
    <t>DC-10-30</t>
  </si>
  <si>
    <t>A321/Lr</t>
  </si>
  <si>
    <t>MD-11</t>
  </si>
  <si>
    <t>757-300</t>
  </si>
  <si>
    <t>737-900</t>
  </si>
  <si>
    <t>747-100</t>
  </si>
  <si>
    <t>RJ-700</t>
  </si>
  <si>
    <t>B787-800 Dreamliner</t>
  </si>
  <si>
    <t>A330-300/333</t>
  </si>
  <si>
    <t>Embraer-145</t>
  </si>
  <si>
    <t>777-300/300ER/333ER</t>
  </si>
  <si>
    <t>Embraer 190</t>
  </si>
  <si>
    <t>B787-900 Dreamliner</t>
  </si>
  <si>
    <t>DC-10-10</t>
  </si>
  <si>
    <t>L-1011-1/100/200</t>
  </si>
  <si>
    <t>737-900ER</t>
  </si>
  <si>
    <t>RJ-200ER /RJ-440</t>
  </si>
  <si>
    <t>MD-90</t>
  </si>
  <si>
    <t>717-200</t>
  </si>
  <si>
    <t>Embraer ERJ-175</t>
  </si>
  <si>
    <t>B737 Max 800</t>
  </si>
  <si>
    <t>787-10 Dreamliner</t>
  </si>
  <si>
    <t>A330-900</t>
  </si>
  <si>
    <t>B737 Max 900</t>
  </si>
  <si>
    <t>#</t>
  </si>
  <si>
    <t>Link</t>
  </si>
  <si>
    <t>Conversion Rates</t>
  </si>
  <si>
    <t>Lbs</t>
  </si>
  <si>
    <t>is</t>
  </si>
  <si>
    <t>Kg</t>
  </si>
  <si>
    <t>Nm</t>
  </si>
  <si>
    <t>Km</t>
  </si>
  <si>
    <t>Imperial</t>
  </si>
  <si>
    <t>Metric</t>
  </si>
  <si>
    <t>https://www.airbus.com/sites/g/files/jlcbta136/files/2022-02/Airbus-techdata-AC_A319_0322.pdf</t>
  </si>
  <si>
    <t>https://www.airbus.com/sites/g/files/jlcbta136/files/2021-11/Airbus-Commercial-Aircraft-AC-A300-600-Dec-2009.pdf</t>
  </si>
  <si>
    <t>https://www.airbus.com/sites/g/files/jlcbta136/files/2022-02/Airbus-techdata-AC_A320_0322.pdf</t>
  </si>
  <si>
    <t>https://www.airbus.com/sites/g/files/jlcbta136/files/2022-02/Airbus-techdata-AC_A321_0322.pdf</t>
  </si>
  <si>
    <t>https://www.airbus.com/sites/g/files/jlcbta136/files/2022-08/Airbus-Commercial-Aircraft-AC-A330.pdf</t>
  </si>
  <si>
    <t>https://www.boeing.com/resources/boeingdotcom/commercial/airports/acaps/717.pdf</t>
  </si>
  <si>
    <t>https://www.boeing.com/resources/boeingdotcom/commercial/airports/acaps/787.pdf</t>
  </si>
  <si>
    <t>https://www.boeing.com/resources/boeingdotcom/commercial/airports/acaps/727.pdf</t>
  </si>
  <si>
    <t>https://www.boeing.com/resources/boeingdotcom/commercial/airports/acaps/737NG_REV%20C.pdf</t>
  </si>
  <si>
    <t>https://www.boeing.com/resources/boeingdotcom/commercial/airports/acaps/747_4.pdf</t>
  </si>
  <si>
    <t>https://www.boeing.com/resources/boeingdotcom/commercial/airports/acaps/747_123sp.pdf</t>
  </si>
  <si>
    <t>https://www.boeing.com/resources/boeingdotcom/commercial/airports/acaps/757_23.pdf</t>
  </si>
  <si>
    <t>https://www.boeing.com/resources/boeingdotcom/commercial/airports/acaps/777_23.pdf</t>
  </si>
  <si>
    <t>https://www.boeing.com/resources/boeingdotcom/commercial/airports/acaps/767_REV_I.pdf</t>
  </si>
  <si>
    <t>https://www.boeing.com/resources/boeingdotcom/commercial/airports/acaps/777_2lr3er.pdf</t>
  </si>
  <si>
    <t>https://www.boeing.com/resources/boeingdotcom/commercial/airports/acaps/737MAX_RevH.pdf</t>
  </si>
  <si>
    <t>https://www.boeing.com/resources/boeingdotcom/commercial/airports/acaps/dc9.pdf</t>
  </si>
  <si>
    <t>https://www.boeing.com/resources/boeingdotcom/commercial/airports/acaps/dc10.pdf</t>
  </si>
  <si>
    <t>https://www.boeing.com/resources/boeingdotcom/commercial/airports/acaps/md11.pdf</t>
  </si>
  <si>
    <t>https://www.boeing.com/resources/boeingdotcom/commercial/airports/acaps/md90.pdf</t>
  </si>
  <si>
    <t>https://customer.aero.bombardier.com/webd/BAG/CustSite/BRAD/RACSDocument.nsf/51aae8b2b3bfdf6685256c300045ff31/ec63f8639ff3ab9d85257c1500635bd8/$FILE/ATTE8Q23.pdf/CRJ700APMR15.pdf</t>
  </si>
  <si>
    <t>https://customer.aero.bombardier.com/webd/BAG/CustSite/BRAD/RACSDocument.nsf/51aae8b2b3bfdf6685256c300045ff31/ec63f8639ff3ab9d85257c1500635bd8/$FILE/ATT1ES4H.pdf/CRJ200APMR8.pdf</t>
  </si>
  <si>
    <t>https://www.embraercommercialaviation.com/wp-content/uploads/2017/02/APM_ERJ145.pdf</t>
  </si>
  <si>
    <t>https://www.embraercommercialaviation.com/wp-content/uploads/2017/02/APM_E175.pdf</t>
  </si>
  <si>
    <t>https://www.embraercommercialaviation.com/wp-content/uploads/2017/06/APM_190.pdf</t>
  </si>
  <si>
    <t>MZFW_POINT_1
(Kg)</t>
  </si>
  <si>
    <t>MZFW_POINT_2
(Kg)</t>
  </si>
  <si>
    <t>RANGE_POINT_2
(Km)</t>
  </si>
  <si>
    <t>RANGE_POINT_1
(Km)</t>
  </si>
  <si>
    <t>MTOW
(Kg)</t>
  </si>
  <si>
    <t>red</t>
  </si>
  <si>
    <t>green</t>
  </si>
  <si>
    <t>B757-200</t>
  </si>
  <si>
    <t>B737-800</t>
  </si>
  <si>
    <t>B737-300</t>
  </si>
  <si>
    <t>B747-400</t>
  </si>
  <si>
    <t>B737-400</t>
  </si>
  <si>
    <t>B737-500</t>
  </si>
  <si>
    <t>B757-300</t>
  </si>
  <si>
    <t>B737-900</t>
  </si>
  <si>
    <t>B747-100</t>
  </si>
  <si>
    <t>B737-900ER</t>
  </si>
  <si>
    <t>B717-200</t>
  </si>
  <si>
    <t>B767-300</t>
  </si>
  <si>
    <t>B767-200</t>
  </si>
  <si>
    <t>B737-700</t>
  </si>
  <si>
    <t>B727-200</t>
  </si>
  <si>
    <t>B767-400</t>
  </si>
  <si>
    <t>B737-100</t>
  </si>
  <si>
    <t>B747-200</t>
  </si>
  <si>
    <t>B777-300</t>
  </si>
  <si>
    <t>B777-200</t>
  </si>
  <si>
    <t>B787-10</t>
  </si>
  <si>
    <t>.</t>
  </si>
  <si>
    <t>B737-8 MAX 8</t>
  </si>
  <si>
    <t>B737-9 MAX 9</t>
  </si>
  <si>
    <t>Aircraft Model Chart</t>
  </si>
  <si>
    <t>B787-8</t>
  </si>
  <si>
    <t>B787-9</t>
  </si>
  <si>
    <t>DATA EXTRACTION</t>
  </si>
  <si>
    <t>MTOW</t>
  </si>
  <si>
    <t>RANGE_POINT_1</t>
  </si>
  <si>
    <t>RANGE_POINT_2</t>
  </si>
  <si>
    <t>MZFW_POINT_2</t>
  </si>
  <si>
    <t>MZFW_POINT_1</t>
  </si>
  <si>
    <t xml:space="preserve">  </t>
  </si>
  <si>
    <t>A320-200</t>
  </si>
  <si>
    <t xml:space="preserve"> OEW</t>
  </si>
  <si>
    <t>KG</t>
  </si>
  <si>
    <t>LB</t>
  </si>
  <si>
    <t>MZFW=OEW+PAYLOAD</t>
  </si>
  <si>
    <t>Kg/nm</t>
  </si>
  <si>
    <t>libras/nm</t>
  </si>
  <si>
    <t>A319-100</t>
  </si>
  <si>
    <t>Lb/nm</t>
  </si>
  <si>
    <t xml:space="preserve">A321-100 -200 </t>
  </si>
  <si>
    <t>ANCHO</t>
  </si>
  <si>
    <t>ALTO</t>
  </si>
  <si>
    <t xml:space="preserve">A330-300 </t>
  </si>
  <si>
    <t>ancho</t>
  </si>
  <si>
    <t>alto</t>
  </si>
  <si>
    <t xml:space="preserve">A330-900 </t>
  </si>
  <si>
    <t>A300-600</t>
  </si>
  <si>
    <t>A330-300</t>
  </si>
  <si>
    <t>MD 11</t>
  </si>
  <si>
    <t>RJ700</t>
  </si>
  <si>
    <t>EMBRAER 145 ER</t>
  </si>
  <si>
    <t>EMB190</t>
  </si>
  <si>
    <t>DC9-32</t>
  </si>
  <si>
    <t>CRJ200</t>
  </si>
  <si>
    <t>RJ-200ER</t>
  </si>
  <si>
    <t>MD-90-30</t>
  </si>
  <si>
    <t>DC-10</t>
  </si>
  <si>
    <t>MD90-30</t>
  </si>
  <si>
    <t>EMB 175 STD</t>
  </si>
  <si>
    <t>nm</t>
  </si>
  <si>
    <t>Lb</t>
  </si>
  <si>
    <t>ERJ-175</t>
  </si>
  <si>
    <t>MD80</t>
  </si>
  <si>
    <t>DC10</t>
  </si>
  <si>
    <t>DC9-30</t>
  </si>
  <si>
    <t>B737-500/600</t>
  </si>
  <si>
    <t>MD80/DC9-80</t>
  </si>
  <si>
    <t>B747-200/300</t>
  </si>
  <si>
    <t>B767-200/ER/EM</t>
  </si>
  <si>
    <t>B767-300/300ER</t>
  </si>
  <si>
    <t>B777</t>
  </si>
  <si>
    <t>B737-100/200</t>
  </si>
  <si>
    <t>DC10-40</t>
  </si>
  <si>
    <t>A380</t>
  </si>
  <si>
    <t>B707-300</t>
  </si>
  <si>
    <t>B707-100B/300</t>
  </si>
  <si>
    <t>B720-000</t>
  </si>
  <si>
    <t xml:space="preserve">OEW </t>
  </si>
  <si>
    <t>https://www.airbus.com/sites/g/files/jlcbta136/files/2021-11/Airbus-Aircraft-AC-A380.pdf</t>
  </si>
  <si>
    <t>https://www.boeing.com/resources/boeingdotcom/commercial/airports/acaps/707.pdf</t>
  </si>
  <si>
    <t>A321-200 Sharklet</t>
  </si>
  <si>
    <t>https://www.airbus.com/sites/g/files/jlcbta136/files/2022-05/Airbus-Commercial-Aircraft-AC-A350-900-1000.pdf</t>
  </si>
  <si>
    <t>A350-900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</si>
</sst>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&quot;-&quot;??_-;_-@_-"/>
    <numFmt numFmtId="165" formatCode="_-* #,##0_-;\-* #,##0_-;_-* &quot;-&quot;??_-;_-@_-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48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0" fillId="0" borderId="0" xfId="0" applyAlignment="1">
      <alignment horizontal="left"/>
    </xf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0" fillId="4" borderId="0" xfId="0" applyFill="1" applyAlignment="1">
      <alignment horizontal="right"/>
    </xf>
    <xf numFmtId="0" fontId="0" fillId="4" borderId="0" xfId="0" applyFill="1"/>
    <xf numFmtId="0" fontId="0" fillId="5" borderId="0" xfId="0" applyFill="1"/>
    <xf numFmtId="0" fontId="0" fillId="6" borderId="0" xfId="0" applyFill="1"/>
    <xf numFmtId="165" fontId="0" fillId="7" borderId="1" xfId="1" applyNumberFormat="1" applyFont="1" applyFill="1" applyBorder="1" applyAlignment="1">
      <alignment horizontal="center" vertical="center"/>
    </xf>
    <xf numFmtId="0" fontId="3" fillId="0" borderId="1" xfId="2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2" xfId="0" applyBorder="1"/>
    <xf numFmtId="0" fontId="0" fillId="0" borderId="3" xfId="0" applyBorder="1"/>
    <xf numFmtId="0" fontId="0" fillId="4" borderId="2" xfId="0" applyFill="1" applyBorder="1" applyAlignment="1">
      <alignment horizontal="right"/>
    </xf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2" fillId="0" borderId="2" xfId="0" applyFont="1" applyBorder="1"/>
    <xf numFmtId="0" fontId="0" fillId="0" borderId="0" xfId="0" applyAlignment="1">
      <alignment horizontal="right"/>
    </xf>
    <xf numFmtId="0" fontId="0" fillId="0" borderId="11" xfId="0" applyBorder="1"/>
    <xf numFmtId="0" fontId="0" fillId="0" borderId="12" xfId="0" applyBorder="1"/>
    <xf numFmtId="0" fontId="0" fillId="9" borderId="10" xfId="0" applyFill="1" applyBorder="1"/>
    <xf numFmtId="165" fontId="0" fillId="10" borderId="1" xfId="1" applyNumberFormat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0" fillId="10" borderId="1" xfId="0" applyFill="1" applyBorder="1" applyAlignment="1">
      <alignment vertical="center"/>
    </xf>
    <xf numFmtId="0" fontId="0" fillId="7" borderId="1" xfId="0" applyFill="1" applyBorder="1" applyAlignment="1">
      <alignment vertical="center"/>
    </xf>
    <xf numFmtId="0" fontId="2" fillId="7" borderId="1" xfId="0" applyFont="1" applyFill="1" applyBorder="1" applyAlignment="1">
      <alignment vertical="center"/>
    </xf>
    <xf numFmtId="0" fontId="2" fillId="7" borderId="1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0" fillId="11" borderId="1" xfId="0" applyFill="1" applyBorder="1" applyAlignment="1">
      <alignment vertical="center"/>
    </xf>
    <xf numFmtId="0" fontId="0" fillId="11" borderId="1" xfId="0" applyFill="1" applyBorder="1" applyAlignment="1">
      <alignment horizontal="center" vertical="center"/>
    </xf>
    <xf numFmtId="0" fontId="2" fillId="10" borderId="1" xfId="0" applyFont="1" applyFill="1" applyBorder="1" applyAlignment="1">
      <alignment vertical="center"/>
    </xf>
    <xf numFmtId="0" fontId="2" fillId="11" borderId="1" xfId="0" applyFont="1" applyFill="1" applyBorder="1" applyAlignment="1">
      <alignment vertical="center"/>
    </xf>
    <xf numFmtId="0" fontId="2" fillId="0" borderId="0" xfId="0" applyFont="1"/>
    <xf numFmtId="0" fontId="2" fillId="0" borderId="0" xfId="0" applyFont="1" applyAlignment="1">
      <alignment horizontal="left"/>
    </xf>
    <xf numFmtId="0" fontId="3" fillId="0" borderId="0" xfId="2" applyAlignment="1">
      <alignment horizontal="left"/>
    </xf>
    <xf numFmtId="0" fontId="4" fillId="0" borderId="0" xfId="0" applyFont="1"/>
    <xf numFmtId="0" fontId="2" fillId="8" borderId="7" xfId="0" applyFont="1" applyFill="1" applyBorder="1" applyAlignment="1">
      <alignment horizontal="center"/>
    </xf>
    <xf numFmtId="0" fontId="2" fillId="8" borderId="8" xfId="0" applyFont="1" applyFill="1" applyBorder="1" applyAlignment="1">
      <alignment horizontal="center"/>
    </xf>
    <xf numFmtId="0" fontId="2" fillId="8" borderId="9" xfId="0" applyFont="1" applyFill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mp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mp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mp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3.png"/><Relationship Id="rId1" Type="http://schemas.openxmlformats.org/officeDocument/2006/relationships/image" Target="../media/image48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mp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29.png"/><Relationship Id="rId1" Type="http://schemas.openxmlformats.org/officeDocument/2006/relationships/image" Target="../media/image62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E98B9A90-28B7-4B70-9E2B-A96EAA6B33E4}"/>
            </a:ext>
          </a:extLst>
        </xdr:cNvPr>
        <xdr:cNvSpPr/>
      </xdr:nvSpPr>
      <xdr:spPr>
        <a:xfrm>
          <a:off x="6705599" y="384175"/>
          <a:ext cx="185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2B1A0E4B-0348-4B0C-8A71-5A58FD02BD46}"/>
            </a:ext>
          </a:extLst>
        </xdr:cNvPr>
        <xdr:cNvSpPr/>
      </xdr:nvSpPr>
      <xdr:spPr>
        <a:xfrm>
          <a:off x="6797100" y="574956"/>
          <a:ext cx="212888" cy="32515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0</xdr:row>
      <xdr:rowOff>107950</xdr:rowOff>
    </xdr:from>
    <xdr:to>
      <xdr:col>9</xdr:col>
      <xdr:colOff>523875</xdr:colOff>
      <xdr:row>29</xdr:row>
      <xdr:rowOff>7940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A40F12-DB37-DA58-7078-D5A028E9A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950"/>
          <a:ext cx="6010275" cy="534194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130969</xdr:colOff>
      <xdr:row>0</xdr:row>
      <xdr:rowOff>110133</xdr:rowOff>
    </xdr:from>
    <xdr:to>
      <xdr:col>6</xdr:col>
      <xdr:colOff>587540</xdr:colOff>
      <xdr:row>42</xdr:row>
      <xdr:rowOff>137704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824633E-AD63-B345-9B56-016B4186E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969" y="110133"/>
          <a:ext cx="5028571" cy="8028571"/>
        </a:xfrm>
        <a:prstGeom prst="rect">
          <a:avLst/>
        </a:prstGeom>
      </xdr:spPr>
    </xdr:pic>
    <xdr:clientData/>
  </xdr:twoCellAnchor>
  <xdr:twoCellAnchor>
    <xdr:from>
      <xdr:col>2</xdr:col>
      <xdr:colOff>630238</xdr:colOff>
      <xdr:row>14</xdr:row>
      <xdr:rowOff>100012</xdr:rowOff>
    </xdr:from>
    <xdr:to>
      <xdr:col>3</xdr:col>
      <xdr:colOff>180976</xdr:colOff>
      <xdr:row>15</xdr:row>
      <xdr:rowOff>151222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912086B-EB0C-4F04-A537-6B60E0AC9E6B}"/>
            </a:ext>
          </a:extLst>
        </xdr:cNvPr>
        <xdr:cNvSpPr/>
      </xdr:nvSpPr>
      <xdr:spPr>
        <a:xfrm>
          <a:off x="2154238" y="2767012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86739</xdr:colOff>
      <xdr:row>15</xdr:row>
      <xdr:rowOff>103468</xdr:rowOff>
    </xdr:from>
    <xdr:to>
      <xdr:col>3</xdr:col>
      <xdr:colOff>299627</xdr:colOff>
      <xdr:row>17</xdr:row>
      <xdr:rowOff>50800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2BECF97-8AB3-43B3-8194-20BB357E6A90}"/>
            </a:ext>
          </a:extLst>
        </xdr:cNvPr>
        <xdr:cNvSpPr/>
      </xdr:nvSpPr>
      <xdr:spPr>
        <a:xfrm>
          <a:off x="2372739" y="2960968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587972</xdr:colOff>
      <xdr:row>25</xdr:row>
      <xdr:rowOff>173073</xdr:rowOff>
    </xdr:from>
    <xdr:to>
      <xdr:col>6</xdr:col>
      <xdr:colOff>128306</xdr:colOff>
      <xdr:row>27</xdr:row>
      <xdr:rowOff>33783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74219ACC-F2E0-4C8B-83C4-367FAF9D2857}"/>
            </a:ext>
          </a:extLst>
        </xdr:cNvPr>
        <xdr:cNvSpPr/>
      </xdr:nvSpPr>
      <xdr:spPr>
        <a:xfrm>
          <a:off x="4397972" y="4935573"/>
          <a:ext cx="302334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611605</xdr:colOff>
      <xdr:row>26</xdr:row>
      <xdr:rowOff>175813</xdr:rowOff>
    </xdr:from>
    <xdr:to>
      <xdr:col>6</xdr:col>
      <xdr:colOff>124239</xdr:colOff>
      <xdr:row>28</xdr:row>
      <xdr:rowOff>123145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F0BE70C4-0467-4F3B-9F4E-024654A63B5B}"/>
            </a:ext>
          </a:extLst>
        </xdr:cNvPr>
        <xdr:cNvSpPr/>
      </xdr:nvSpPr>
      <xdr:spPr>
        <a:xfrm>
          <a:off x="4421605" y="5128813"/>
          <a:ext cx="274634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0</xdr:colOff>
      <xdr:row>27</xdr:row>
      <xdr:rowOff>0</xdr:rowOff>
    </xdr:from>
    <xdr:to>
      <xdr:col>8</xdr:col>
      <xdr:colOff>312738</xdr:colOff>
      <xdr:row>28</xdr:row>
      <xdr:rowOff>51210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CBB74F3C-715E-4360-9044-E3FADD039E76}"/>
            </a:ext>
          </a:extLst>
        </xdr:cNvPr>
        <xdr:cNvSpPr/>
      </xdr:nvSpPr>
      <xdr:spPr>
        <a:xfrm>
          <a:off x="6096000" y="514350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218501</xdr:colOff>
      <xdr:row>28</xdr:row>
      <xdr:rowOff>3456</xdr:rowOff>
    </xdr:from>
    <xdr:to>
      <xdr:col>8</xdr:col>
      <xdr:colOff>431389</xdr:colOff>
      <xdr:row>29</xdr:row>
      <xdr:rowOff>141288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A7296CEE-43CD-4BBD-9ED6-633E2863C5E0}"/>
            </a:ext>
          </a:extLst>
        </xdr:cNvPr>
        <xdr:cNvSpPr/>
      </xdr:nvSpPr>
      <xdr:spPr>
        <a:xfrm>
          <a:off x="6314501" y="533745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5E926BBC-8A29-48F4-BEC6-FC06D71C16DF}"/>
            </a:ext>
          </a:extLst>
        </xdr:cNvPr>
        <xdr:cNvSpPr/>
      </xdr:nvSpPr>
      <xdr:spPr>
        <a:xfrm>
          <a:off x="8254999" y="38100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04910185-7021-428C-97D5-F8D39D40F65A}"/>
            </a:ext>
          </a:extLst>
        </xdr:cNvPr>
        <xdr:cNvSpPr/>
      </xdr:nvSpPr>
      <xdr:spPr>
        <a:xfrm>
          <a:off x="8473500" y="57495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731995</xdr:colOff>
      <xdr:row>28</xdr:row>
      <xdr:rowOff>38548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EB22F705-FE0B-2E3E-C783-B0D4DBAB1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56224" y="-156224"/>
          <a:ext cx="5174428" cy="5486875"/>
        </a:xfrm>
        <a:prstGeom prst="rect">
          <a:avLst/>
        </a:prstGeom>
      </xdr:spPr>
    </xdr:pic>
    <xdr:clientData/>
  </xdr:twoCellAnchor>
  <xdr:twoCellAnchor>
    <xdr:from>
      <xdr:col>0</xdr:col>
      <xdr:colOff>393358</xdr:colOff>
      <xdr:row>18</xdr:row>
      <xdr:rowOff>124651</xdr:rowOff>
    </xdr:from>
    <xdr:to>
      <xdr:col>0</xdr:col>
      <xdr:colOff>565218</xdr:colOff>
      <xdr:row>18</xdr:row>
      <xdr:rowOff>170370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59530283-EA48-4B85-BB55-EC207646C9B1}"/>
            </a:ext>
          </a:extLst>
        </xdr:cNvPr>
        <xdr:cNvSpPr/>
      </xdr:nvSpPr>
      <xdr:spPr>
        <a:xfrm>
          <a:off x="393358" y="3442917"/>
          <a:ext cx="171860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AC125DB-7C62-43D1-9DA2-45C2EB86D31A}"/>
            </a:ext>
          </a:extLst>
        </xdr:cNvPr>
        <xdr:cNvSpPr/>
      </xdr:nvSpPr>
      <xdr:spPr>
        <a:xfrm>
          <a:off x="6672751" y="194733"/>
          <a:ext cx="451949" cy="34290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381001</xdr:colOff>
      <xdr:row>7</xdr:row>
      <xdr:rowOff>50949</xdr:rowOff>
    </xdr:from>
    <xdr:to>
      <xdr:col>0</xdr:col>
      <xdr:colOff>623048</xdr:colOff>
      <xdr:row>8</xdr:row>
      <xdr:rowOff>106240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5C4BDCF-7974-4C6D-9631-F1319A5195FB}"/>
            </a:ext>
          </a:extLst>
        </xdr:cNvPr>
        <xdr:cNvSpPr/>
      </xdr:nvSpPr>
      <xdr:spPr>
        <a:xfrm>
          <a:off x="381001" y="1340487"/>
          <a:ext cx="242047" cy="23846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342822</xdr:colOff>
      <xdr:row>6</xdr:row>
      <xdr:rowOff>1807</xdr:rowOff>
    </xdr:from>
    <xdr:to>
      <xdr:col>9</xdr:col>
      <xdr:colOff>7937</xdr:colOff>
      <xdr:row>7</xdr:row>
      <xdr:rowOff>143405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F70444D4-20AA-4631-A2D8-B2FE9B4CBDF8}"/>
            </a:ext>
          </a:extLst>
        </xdr:cNvPr>
        <xdr:cNvSpPr/>
      </xdr:nvSpPr>
      <xdr:spPr>
        <a:xfrm>
          <a:off x="6692822" y="1105120"/>
          <a:ext cx="458865" cy="32416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247135</xdr:colOff>
      <xdr:row>7</xdr:row>
      <xdr:rowOff>51486</xdr:rowOff>
    </xdr:from>
    <xdr:to>
      <xdr:col>1</xdr:col>
      <xdr:colOff>6865</xdr:colOff>
      <xdr:row>7</xdr:row>
      <xdr:rowOff>51486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A5604E8E-8076-45E7-A594-2206CBEE2A8A}"/>
            </a:ext>
          </a:extLst>
        </xdr:cNvPr>
        <xdr:cNvCxnSpPr/>
      </xdr:nvCxnSpPr>
      <xdr:spPr>
        <a:xfrm>
          <a:off x="247135" y="1335216"/>
          <a:ext cx="55262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64247</xdr:colOff>
      <xdr:row>6</xdr:row>
      <xdr:rowOff>14791</xdr:rowOff>
    </xdr:from>
    <xdr:to>
      <xdr:col>1</xdr:col>
      <xdr:colOff>729727</xdr:colOff>
      <xdr:row>8</xdr:row>
      <xdr:rowOff>14791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B364A629-FC4D-4644-916F-08D195BDCF0E}"/>
            </a:ext>
          </a:extLst>
        </xdr:cNvPr>
        <xdr:cNvSpPr txBox="1"/>
      </xdr:nvSpPr>
      <xdr:spPr>
        <a:xfrm>
          <a:off x="856727" y="1119691"/>
          <a:ext cx="665480" cy="36576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306895</xdr:colOff>
      <xdr:row>17</xdr:row>
      <xdr:rowOff>63047</xdr:rowOff>
    </xdr:from>
    <xdr:to>
      <xdr:col>5</xdr:col>
      <xdr:colOff>179297</xdr:colOff>
      <xdr:row>19</xdr:row>
      <xdr:rowOff>63047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A069F1EF-D06D-4C8A-9712-7C2BFCB7BDD9}"/>
            </a:ext>
          </a:extLst>
        </xdr:cNvPr>
        <xdr:cNvSpPr txBox="1"/>
      </xdr:nvSpPr>
      <xdr:spPr>
        <a:xfrm>
          <a:off x="3476815" y="3179627"/>
          <a:ext cx="664882" cy="36576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247135</xdr:colOff>
      <xdr:row>18</xdr:row>
      <xdr:rowOff>127000</xdr:rowOff>
    </xdr:from>
    <xdr:to>
      <xdr:col>4</xdr:col>
      <xdr:colOff>468183</xdr:colOff>
      <xdr:row>18</xdr:row>
      <xdr:rowOff>128372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830759EA-47EA-4428-B202-7658BB021B74}"/>
            </a:ext>
          </a:extLst>
        </xdr:cNvPr>
        <xdr:cNvCxnSpPr/>
      </xdr:nvCxnSpPr>
      <xdr:spPr>
        <a:xfrm>
          <a:off x="247135" y="3411838"/>
          <a:ext cx="3392616" cy="13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480353</xdr:colOff>
      <xdr:row>24</xdr:row>
      <xdr:rowOff>27647</xdr:rowOff>
    </xdr:from>
    <xdr:to>
      <xdr:col>9</xdr:col>
      <xdr:colOff>759915</xdr:colOff>
      <xdr:row>31</xdr:row>
      <xdr:rowOff>21727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4B45F33-4EF7-3768-D3DC-AF74CE06C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26188" y="4127500"/>
          <a:ext cx="1287892" cy="186706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380381</xdr:colOff>
      <xdr:row>41</xdr:row>
      <xdr:rowOff>154577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E7FD2EA-D2C3-33B5-5976-3BA2E7629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52381" cy="7980952"/>
        </a:xfrm>
        <a:prstGeom prst="rect">
          <a:avLst/>
        </a:prstGeom>
      </xdr:spPr>
    </xdr:pic>
    <xdr:clientData/>
  </xdr:twoCellAnchor>
  <xdr:twoCellAnchor>
    <xdr:from>
      <xdr:col>14</xdr:col>
      <xdr:colOff>428624</xdr:colOff>
      <xdr:row>1</xdr:row>
      <xdr:rowOff>95250</xdr:rowOff>
    </xdr:from>
    <xdr:to>
      <xdr:col>14</xdr:col>
      <xdr:colOff>741362</xdr:colOff>
      <xdr:row>2</xdr:row>
      <xdr:rowOff>146460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9657172E-79C1-42C3-AA58-96DC0934FBFC}"/>
            </a:ext>
          </a:extLst>
        </xdr:cNvPr>
        <xdr:cNvSpPr/>
      </xdr:nvSpPr>
      <xdr:spPr>
        <a:xfrm>
          <a:off x="11096624" y="28575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14</xdr:col>
      <xdr:colOff>647125</xdr:colOff>
      <xdr:row>2</xdr:row>
      <xdr:rowOff>98706</xdr:rowOff>
    </xdr:from>
    <xdr:to>
      <xdr:col>15</xdr:col>
      <xdr:colOff>98013</xdr:colOff>
      <xdr:row>4</xdr:row>
      <xdr:rowOff>46038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96FFF9B-236C-4EB0-863F-2566D3EBF1F3}"/>
            </a:ext>
          </a:extLst>
        </xdr:cNvPr>
        <xdr:cNvSpPr/>
      </xdr:nvSpPr>
      <xdr:spPr>
        <a:xfrm>
          <a:off x="11315125" y="47970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85725</xdr:colOff>
      <xdr:row>11</xdr:row>
      <xdr:rowOff>139700</xdr:rowOff>
    </xdr:from>
    <xdr:to>
      <xdr:col>3</xdr:col>
      <xdr:colOff>398463</xdr:colOff>
      <xdr:row>13</xdr:row>
      <xdr:rowOff>177800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76C2BC8F-8BE1-4EC0-9FD2-03B1866B4907}"/>
            </a:ext>
          </a:extLst>
        </xdr:cNvPr>
        <xdr:cNvSpPr/>
      </xdr:nvSpPr>
      <xdr:spPr>
        <a:xfrm>
          <a:off x="2371725" y="2247900"/>
          <a:ext cx="312738" cy="4191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234376</xdr:colOff>
      <xdr:row>13</xdr:row>
      <xdr:rowOff>31750</xdr:rowOff>
    </xdr:from>
    <xdr:to>
      <xdr:col>3</xdr:col>
      <xdr:colOff>447264</xdr:colOff>
      <xdr:row>13</xdr:row>
      <xdr:rowOff>179388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B50EE11-3964-4D23-945E-23B141F03FD7}"/>
            </a:ext>
          </a:extLst>
        </xdr:cNvPr>
        <xdr:cNvSpPr/>
      </xdr:nvSpPr>
      <xdr:spPr>
        <a:xfrm>
          <a:off x="2520376" y="2518833"/>
          <a:ext cx="212888" cy="14763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695528</xdr:colOff>
      <xdr:row>16</xdr:row>
      <xdr:rowOff>16807</xdr:rowOff>
    </xdr:from>
    <xdr:to>
      <xdr:col>5</xdr:col>
      <xdr:colOff>246266</xdr:colOff>
      <xdr:row>18</xdr:row>
      <xdr:rowOff>47625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2DE68B4-3EC8-4278-86E7-4E12AA9D7821}"/>
            </a:ext>
          </a:extLst>
        </xdr:cNvPr>
        <xdr:cNvSpPr/>
      </xdr:nvSpPr>
      <xdr:spPr>
        <a:xfrm>
          <a:off x="3743528" y="3073466"/>
          <a:ext cx="31273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518445</xdr:colOff>
      <xdr:row>17</xdr:row>
      <xdr:rowOff>44823</xdr:rowOff>
    </xdr:from>
    <xdr:to>
      <xdr:col>4</xdr:col>
      <xdr:colOff>731333</xdr:colOff>
      <xdr:row>18</xdr:row>
      <xdr:rowOff>50894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76735617-8DF0-4517-A7CF-F5CAC44DD2EE}"/>
            </a:ext>
          </a:extLst>
        </xdr:cNvPr>
        <xdr:cNvSpPr/>
      </xdr:nvSpPr>
      <xdr:spPr>
        <a:xfrm>
          <a:off x="3566445" y="3294529"/>
          <a:ext cx="212888" cy="19657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301640</xdr:colOff>
      <xdr:row>10</xdr:row>
      <xdr:rowOff>36635</xdr:rowOff>
    </xdr:from>
    <xdr:to>
      <xdr:col>3</xdr:col>
      <xdr:colOff>718038</xdr:colOff>
      <xdr:row>12</xdr:row>
      <xdr:rowOff>67453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EE72142D-30E0-4EFF-8483-F1BD58FD722E}"/>
            </a:ext>
          </a:extLst>
        </xdr:cNvPr>
        <xdr:cNvSpPr/>
      </xdr:nvSpPr>
      <xdr:spPr>
        <a:xfrm>
          <a:off x="2587640" y="1948962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293075</xdr:colOff>
      <xdr:row>11</xdr:row>
      <xdr:rowOff>93958</xdr:rowOff>
    </xdr:from>
    <xdr:to>
      <xdr:col>3</xdr:col>
      <xdr:colOff>644768</xdr:colOff>
      <xdr:row>13</xdr:row>
      <xdr:rowOff>51288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37C5A7A1-D79F-460C-9B06-9F8D4C67E65A}"/>
            </a:ext>
          </a:extLst>
        </xdr:cNvPr>
        <xdr:cNvSpPr/>
      </xdr:nvSpPr>
      <xdr:spPr>
        <a:xfrm>
          <a:off x="2579075" y="2196785"/>
          <a:ext cx="351693" cy="33833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367582</xdr:colOff>
      <xdr:row>13</xdr:row>
      <xdr:rowOff>87916</xdr:rowOff>
    </xdr:from>
    <xdr:to>
      <xdr:col>5</xdr:col>
      <xdr:colOff>21980</xdr:colOff>
      <xdr:row>15</xdr:row>
      <xdr:rowOff>118734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6026C97C-71B6-4D42-B3AD-90361B0E1079}"/>
            </a:ext>
          </a:extLst>
        </xdr:cNvPr>
        <xdr:cNvSpPr/>
      </xdr:nvSpPr>
      <xdr:spPr>
        <a:xfrm>
          <a:off x="3415582" y="2571743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366344</xdr:colOff>
      <xdr:row>15</xdr:row>
      <xdr:rowOff>20682</xdr:rowOff>
    </xdr:from>
    <xdr:to>
      <xdr:col>4</xdr:col>
      <xdr:colOff>578828</xdr:colOff>
      <xdr:row>17</xdr:row>
      <xdr:rowOff>124558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238E4795-0BFB-4D59-9810-A1199F0E6A4A}"/>
            </a:ext>
          </a:extLst>
        </xdr:cNvPr>
        <xdr:cNvSpPr/>
      </xdr:nvSpPr>
      <xdr:spPr>
        <a:xfrm>
          <a:off x="3414344" y="2885509"/>
          <a:ext cx="212484" cy="48487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85928</xdr:colOff>
      <xdr:row>16</xdr:row>
      <xdr:rowOff>169207</xdr:rowOff>
    </xdr:from>
    <xdr:to>
      <xdr:col>5</xdr:col>
      <xdr:colOff>398666</xdr:colOff>
      <xdr:row>19</xdr:row>
      <xdr:rowOff>9525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2C32430D-9FF4-C6BD-3589-F958E8EA4C23}"/>
            </a:ext>
          </a:extLst>
        </xdr:cNvPr>
        <xdr:cNvSpPr/>
      </xdr:nvSpPr>
      <xdr:spPr>
        <a:xfrm>
          <a:off x="3895928" y="3229113"/>
          <a:ext cx="31273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670845</xdr:colOff>
      <xdr:row>18</xdr:row>
      <xdr:rowOff>6723</xdr:rowOff>
    </xdr:from>
    <xdr:to>
      <xdr:col>5</xdr:col>
      <xdr:colOff>121733</xdr:colOff>
      <xdr:row>19</xdr:row>
      <xdr:rowOff>12794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E047D27A-0808-1311-7747-BD34ECAA76D7}"/>
            </a:ext>
          </a:extLst>
        </xdr:cNvPr>
        <xdr:cNvSpPr/>
      </xdr:nvSpPr>
      <xdr:spPr>
        <a:xfrm>
          <a:off x="3718845" y="3447629"/>
          <a:ext cx="212888" cy="19657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454040</xdr:colOff>
      <xdr:row>10</xdr:row>
      <xdr:rowOff>189035</xdr:rowOff>
    </xdr:from>
    <xdr:to>
      <xdr:col>4</xdr:col>
      <xdr:colOff>108438</xdr:colOff>
      <xdr:row>13</xdr:row>
      <xdr:rowOff>29353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EBBBD5F0-EBB7-C330-511C-ADF1F27FF09D}"/>
            </a:ext>
          </a:extLst>
        </xdr:cNvPr>
        <xdr:cNvSpPr/>
      </xdr:nvSpPr>
      <xdr:spPr>
        <a:xfrm>
          <a:off x="2740040" y="2105941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445475</xdr:colOff>
      <xdr:row>12</xdr:row>
      <xdr:rowOff>55858</xdr:rowOff>
    </xdr:from>
    <xdr:to>
      <xdr:col>4</xdr:col>
      <xdr:colOff>35168</xdr:colOff>
      <xdr:row>14</xdr:row>
      <xdr:rowOff>13188</xdr:rowOff>
    </xdr:to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DFDF4C78-CFFA-E810-B364-0395537483EB}"/>
            </a:ext>
          </a:extLst>
        </xdr:cNvPr>
        <xdr:cNvSpPr/>
      </xdr:nvSpPr>
      <xdr:spPr>
        <a:xfrm>
          <a:off x="2731475" y="2353764"/>
          <a:ext cx="351693" cy="33833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751524</xdr:colOff>
      <xdr:row>26</xdr:row>
      <xdr:rowOff>1577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3852A4C-614E-9413-B089-0CC43FA76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09524" cy="497142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764BD51-3152-4BAB-A8D2-AB5F51346404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972E960-07D0-46CE-8BA5-75CC12EE0094}"/>
            </a:ext>
          </a:extLst>
        </xdr:cNvPr>
        <xdr:cNvSpPr/>
      </xdr:nvSpPr>
      <xdr:spPr>
        <a:xfrm>
          <a:off x="6803296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255EE65-DA73-4DC8-B439-4977B5375781}"/>
            </a:ext>
          </a:extLst>
        </xdr:cNvPr>
        <xdr:cNvSpPr/>
      </xdr:nvSpPr>
      <xdr:spPr>
        <a:xfrm>
          <a:off x="6435684" y="204258"/>
          <a:ext cx="422316" cy="3513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419022</xdr:colOff>
      <xdr:row>4</xdr:row>
      <xdr:rowOff>163732</xdr:rowOff>
    </xdr:from>
    <xdr:to>
      <xdr:col>7</xdr:col>
      <xdr:colOff>28575</xdr:colOff>
      <xdr:row>6</xdr:row>
      <xdr:rowOff>152400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8416EDC-33D0-4D79-AED5-50A494C53B47}"/>
            </a:ext>
          </a:extLst>
        </xdr:cNvPr>
        <xdr:cNvSpPr/>
      </xdr:nvSpPr>
      <xdr:spPr>
        <a:xfrm>
          <a:off x="4991022" y="935257"/>
          <a:ext cx="371553" cy="3696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422275</xdr:colOff>
      <xdr:row>11</xdr:row>
      <xdr:rowOff>25401</xdr:rowOff>
    </xdr:from>
    <xdr:to>
      <xdr:col>6</xdr:col>
      <xdr:colOff>669925</xdr:colOff>
      <xdr:row>12</xdr:row>
      <xdr:rowOff>107155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846C04E6-7F5F-4E05-89FA-76EA0ED491DE}"/>
            </a:ext>
          </a:extLst>
        </xdr:cNvPr>
        <xdr:cNvSpPr/>
      </xdr:nvSpPr>
      <xdr:spPr>
        <a:xfrm>
          <a:off x="4994275" y="2133601"/>
          <a:ext cx="247650" cy="27225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153866</xdr:colOff>
      <xdr:row>4</xdr:row>
      <xdr:rowOff>129272</xdr:rowOff>
    </xdr:from>
    <xdr:to>
      <xdr:col>3</xdr:col>
      <xdr:colOff>490904</xdr:colOff>
      <xdr:row>6</xdr:row>
      <xdr:rowOff>135654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BB1BD9E6-D9D7-4C72-B539-6D0DE2F54716}"/>
            </a:ext>
          </a:extLst>
        </xdr:cNvPr>
        <xdr:cNvSpPr/>
      </xdr:nvSpPr>
      <xdr:spPr>
        <a:xfrm>
          <a:off x="2439866" y="898599"/>
          <a:ext cx="337038" cy="38738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17860</xdr:rowOff>
    </xdr:from>
    <xdr:to>
      <xdr:col>7</xdr:col>
      <xdr:colOff>446952</xdr:colOff>
      <xdr:row>43</xdr:row>
      <xdr:rowOff>121597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7DE9DD-C9A5-E76A-2F72-446B82A41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860"/>
          <a:ext cx="5780952" cy="8307143"/>
        </a:xfrm>
        <a:prstGeom prst="rect">
          <a:avLst/>
        </a:prstGeom>
      </xdr:spPr>
    </xdr:pic>
    <xdr:clientData/>
  </xdr:twoCellAnchor>
  <xdr:twoCellAnchor>
    <xdr:from>
      <xdr:col>2</xdr:col>
      <xdr:colOff>361949</xdr:colOff>
      <xdr:row>10</xdr:row>
      <xdr:rowOff>95250</xdr:rowOff>
    </xdr:from>
    <xdr:to>
      <xdr:col>2</xdr:col>
      <xdr:colOff>726280</xdr:colOff>
      <xdr:row>12</xdr:row>
      <xdr:rowOff>53582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197496BB-3447-47CE-A777-56CF528E5982}"/>
            </a:ext>
          </a:extLst>
        </xdr:cNvPr>
        <xdr:cNvSpPr/>
      </xdr:nvSpPr>
      <xdr:spPr>
        <a:xfrm>
          <a:off x="1885949" y="2009321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514966</xdr:colOff>
      <xdr:row>11</xdr:row>
      <xdr:rowOff>113110</xdr:rowOff>
    </xdr:from>
    <xdr:to>
      <xdr:col>2</xdr:col>
      <xdr:colOff>727854</xdr:colOff>
      <xdr:row>12</xdr:row>
      <xdr:rowOff>51989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DB992A0-F5C7-4711-8614-DA2C01030CA3}"/>
            </a:ext>
          </a:extLst>
        </xdr:cNvPr>
        <xdr:cNvSpPr/>
      </xdr:nvSpPr>
      <xdr:spPr>
        <a:xfrm>
          <a:off x="2038966" y="2220516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628650</xdr:colOff>
      <xdr:row>12</xdr:row>
      <xdr:rowOff>120651</xdr:rowOff>
    </xdr:from>
    <xdr:to>
      <xdr:col>2</xdr:col>
      <xdr:colOff>730250</xdr:colOff>
      <xdr:row>13</xdr:row>
      <xdr:rowOff>38101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57CD4AF-F6A9-48FE-9B52-71934AA9B128}"/>
            </a:ext>
          </a:extLst>
        </xdr:cNvPr>
        <xdr:cNvSpPr/>
      </xdr:nvSpPr>
      <xdr:spPr>
        <a:xfrm>
          <a:off x="2152650" y="2419351"/>
          <a:ext cx="101600" cy="1079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0603E2D3-4000-41D1-8743-28F16F2A871D}"/>
            </a:ext>
          </a:extLst>
        </xdr:cNvPr>
        <xdr:cNvSpPr/>
      </xdr:nvSpPr>
      <xdr:spPr>
        <a:xfrm>
          <a:off x="6645517" y="1252899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14132D29-6CF5-428E-AAD0-BCAAD32A119B}"/>
            </a:ext>
          </a:extLst>
        </xdr:cNvPr>
        <xdr:cNvSpPr/>
      </xdr:nvSpPr>
      <xdr:spPr>
        <a:xfrm>
          <a:off x="6798534" y="1461259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674077</xdr:colOff>
      <xdr:row>4</xdr:row>
      <xdr:rowOff>161193</xdr:rowOff>
    </xdr:from>
    <xdr:to>
      <xdr:col>4</xdr:col>
      <xdr:colOff>261938</xdr:colOff>
      <xdr:row>6</xdr:row>
      <xdr:rowOff>119525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1861694D-98EC-4B93-B1AC-9A646B1427B4}"/>
            </a:ext>
          </a:extLst>
        </xdr:cNvPr>
        <xdr:cNvSpPr/>
      </xdr:nvSpPr>
      <xdr:spPr>
        <a:xfrm>
          <a:off x="2960077" y="932718"/>
          <a:ext cx="34986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444750</xdr:colOff>
      <xdr:row>4</xdr:row>
      <xdr:rowOff>137405</xdr:rowOff>
    </xdr:from>
    <xdr:to>
      <xdr:col>4</xdr:col>
      <xdr:colOff>576263</xdr:colOff>
      <xdr:row>6</xdr:row>
      <xdr:rowOff>130342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F462B7A1-0F72-42EB-BFB1-7E514EF000C4}"/>
            </a:ext>
          </a:extLst>
        </xdr:cNvPr>
        <xdr:cNvSpPr/>
      </xdr:nvSpPr>
      <xdr:spPr>
        <a:xfrm>
          <a:off x="3492750" y="908930"/>
          <a:ext cx="131513" cy="37393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466095</xdr:colOff>
      <xdr:row>41</xdr:row>
      <xdr:rowOff>179975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2EA3C69-A9F4-C325-8FE6-3CFA24F88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38095" cy="8000000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8575550-2F30-42DB-9F2C-6462531C7D40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91C702A3-DF50-4ED1-9529-47CDD97AD9D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147638</xdr:colOff>
      <xdr:row>13</xdr:row>
      <xdr:rowOff>19050</xdr:rowOff>
    </xdr:from>
    <xdr:to>
      <xdr:col>3</xdr:col>
      <xdr:colOff>452438</xdr:colOff>
      <xdr:row>14</xdr:row>
      <xdr:rowOff>167882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FE11A6D-850E-441A-AD97-1621E6F74EE2}"/>
            </a:ext>
          </a:extLst>
        </xdr:cNvPr>
        <xdr:cNvSpPr/>
      </xdr:nvSpPr>
      <xdr:spPr>
        <a:xfrm>
          <a:off x="2433638" y="2505075"/>
          <a:ext cx="304800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148245</xdr:colOff>
      <xdr:row>14</xdr:row>
      <xdr:rowOff>55962</xdr:rowOff>
    </xdr:from>
    <xdr:to>
      <xdr:col>3</xdr:col>
      <xdr:colOff>214313</xdr:colOff>
      <xdr:row>14</xdr:row>
      <xdr:rowOff>185341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498782F-51F9-4C6B-97E9-532CB4203CBD}"/>
            </a:ext>
          </a:extLst>
        </xdr:cNvPr>
        <xdr:cNvSpPr/>
      </xdr:nvSpPr>
      <xdr:spPr>
        <a:xfrm>
          <a:off x="2434245" y="2732487"/>
          <a:ext cx="6606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6351</xdr:colOff>
      <xdr:row>18</xdr:row>
      <xdr:rowOff>86966</xdr:rowOff>
    </xdr:from>
    <xdr:to>
      <xdr:col>4</xdr:col>
      <xdr:colOff>298451</xdr:colOff>
      <xdr:row>20</xdr:row>
      <xdr:rowOff>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B43C37B6-9F1C-464D-B6F6-4B799FEC156C}"/>
            </a:ext>
          </a:extLst>
        </xdr:cNvPr>
        <xdr:cNvSpPr/>
      </xdr:nvSpPr>
      <xdr:spPr>
        <a:xfrm>
          <a:off x="3054351" y="3524249"/>
          <a:ext cx="292100" cy="29403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10584</xdr:colOff>
      <xdr:row>18</xdr:row>
      <xdr:rowOff>158750</xdr:rowOff>
    </xdr:from>
    <xdr:to>
      <xdr:col>4</xdr:col>
      <xdr:colOff>216958</xdr:colOff>
      <xdr:row>19</xdr:row>
      <xdr:rowOff>185209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81F30ED1-D97F-46AB-9D96-3C0CC613C88E}"/>
            </a:ext>
          </a:extLst>
        </xdr:cNvPr>
        <xdr:cNvSpPr/>
      </xdr:nvSpPr>
      <xdr:spPr>
        <a:xfrm>
          <a:off x="3058584" y="3598333"/>
          <a:ext cx="206374" cy="21695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532571</xdr:colOff>
      <xdr:row>43</xdr:row>
      <xdr:rowOff>122784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E721E20-4E59-E568-C337-8B5930D4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28571" cy="832380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ED778D90-A5D5-499D-902F-7C0130C61E90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6725A96-0C3B-4379-94F1-56FF891510D6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600075</xdr:colOff>
      <xdr:row>15</xdr:row>
      <xdr:rowOff>172641</xdr:rowOff>
    </xdr:from>
    <xdr:to>
      <xdr:col>3</xdr:col>
      <xdr:colOff>371475</xdr:colOff>
      <xdr:row>19</xdr:row>
      <xdr:rowOff>148827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6AD872B-7C57-4F1E-B09F-B120B547E083}"/>
            </a:ext>
          </a:extLst>
        </xdr:cNvPr>
        <xdr:cNvSpPr/>
      </xdr:nvSpPr>
      <xdr:spPr>
        <a:xfrm>
          <a:off x="2124075" y="3042047"/>
          <a:ext cx="533400" cy="7381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720343</xdr:colOff>
      <xdr:row>19</xdr:row>
      <xdr:rowOff>142875</xdr:rowOff>
    </xdr:from>
    <xdr:to>
      <xdr:col>5</xdr:col>
      <xdr:colOff>72643</xdr:colOff>
      <xdr:row>23</xdr:row>
      <xdr:rowOff>84540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C7EFEED-589C-491C-B61D-410423B6B3DF}"/>
            </a:ext>
          </a:extLst>
        </xdr:cNvPr>
        <xdr:cNvSpPr/>
      </xdr:nvSpPr>
      <xdr:spPr>
        <a:xfrm>
          <a:off x="3006343" y="3774281"/>
          <a:ext cx="876300" cy="70366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720343</xdr:colOff>
      <xdr:row>19</xdr:row>
      <xdr:rowOff>59531</xdr:rowOff>
    </xdr:from>
    <xdr:to>
      <xdr:col>4</xdr:col>
      <xdr:colOff>619125</xdr:colOff>
      <xdr:row>23</xdr:row>
      <xdr:rowOff>89297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E0232855-DDE3-4A1B-84F2-B46D6742B339}"/>
            </a:ext>
          </a:extLst>
        </xdr:cNvPr>
        <xdr:cNvSpPr/>
      </xdr:nvSpPr>
      <xdr:spPr>
        <a:xfrm>
          <a:off x="3006343" y="3690937"/>
          <a:ext cx="660782" cy="79176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145273</xdr:colOff>
      <xdr:row>29</xdr:row>
      <xdr:rowOff>152875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40A5530-1508-C4F6-A5AB-8ECD9277E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15262" y="-115262"/>
          <a:ext cx="5471000" cy="5701523"/>
        </a:xfrm>
        <a:prstGeom prst="rect">
          <a:avLst/>
        </a:prstGeom>
      </xdr:spPr>
    </xdr:pic>
    <xdr:clientData/>
  </xdr:twoCellAnchor>
  <xdr:twoCellAnchor>
    <xdr:from>
      <xdr:col>5</xdr:col>
      <xdr:colOff>210941</xdr:colOff>
      <xdr:row>21</xdr:row>
      <xdr:rowOff>128868</xdr:rowOff>
    </xdr:from>
    <xdr:to>
      <xdr:col>5</xdr:col>
      <xdr:colOff>453839</xdr:colOff>
      <xdr:row>22</xdr:row>
      <xdr:rowOff>37394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25EF6A7B-8F07-4487-83CC-515D91F4A987}"/>
            </a:ext>
          </a:extLst>
        </xdr:cNvPr>
        <xdr:cNvSpPr/>
      </xdr:nvSpPr>
      <xdr:spPr>
        <a:xfrm>
          <a:off x="4020941" y="4140574"/>
          <a:ext cx="242898" cy="990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512244</xdr:colOff>
      <xdr:row>1</xdr:row>
      <xdr:rowOff>2392</xdr:rowOff>
    </xdr:from>
    <xdr:to>
      <xdr:col>8</xdr:col>
      <xdr:colOff>788050</xdr:colOff>
      <xdr:row>2</xdr:row>
      <xdr:rowOff>108536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EE6FB6FE-6475-4A9B-B803-A3169A2CD9A8}"/>
            </a:ext>
          </a:extLst>
        </xdr:cNvPr>
        <xdr:cNvSpPr/>
      </xdr:nvSpPr>
      <xdr:spPr>
        <a:xfrm>
          <a:off x="6847730" y="192892"/>
          <a:ext cx="275806" cy="28848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212545</xdr:colOff>
      <xdr:row>7</xdr:row>
      <xdr:rowOff>143272</xdr:rowOff>
    </xdr:from>
    <xdr:to>
      <xdr:col>1</xdr:col>
      <xdr:colOff>318881</xdr:colOff>
      <xdr:row>8</xdr:row>
      <xdr:rowOff>6773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D901705-60E4-46D0-9F2C-76C9293D4DC9}"/>
            </a:ext>
          </a:extLst>
        </xdr:cNvPr>
        <xdr:cNvSpPr/>
      </xdr:nvSpPr>
      <xdr:spPr>
        <a:xfrm>
          <a:off x="1003534" y="1427076"/>
          <a:ext cx="106336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779212</xdr:colOff>
      <xdr:row>2</xdr:row>
      <xdr:rowOff>164664</xdr:rowOff>
    </xdr:from>
    <xdr:to>
      <xdr:col>3</xdr:col>
      <xdr:colOff>733645</xdr:colOff>
      <xdr:row>2</xdr:row>
      <xdr:rowOff>167215</xdr:rowOff>
    </xdr:to>
    <xdr:cxnSp macro="">
      <xdr:nvCxnSpPr>
        <xdr:cNvPr id="6" name="Conector recto 5">
          <a:extLst>
            <a:ext uri="{FF2B5EF4-FFF2-40B4-BE49-F238E27FC236}">
              <a16:creationId xmlns:a16="http://schemas.microsoft.com/office/drawing/2014/main" id="{04B1A927-9E83-4071-ABAB-9D040D7EECF4}"/>
            </a:ext>
          </a:extLst>
        </xdr:cNvPr>
        <xdr:cNvCxnSpPr/>
      </xdr:nvCxnSpPr>
      <xdr:spPr>
        <a:xfrm>
          <a:off x="2361190" y="537381"/>
          <a:ext cx="745422" cy="25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132062</xdr:colOff>
      <xdr:row>6</xdr:row>
      <xdr:rowOff>88117</xdr:rowOff>
    </xdr:from>
    <xdr:to>
      <xdr:col>3</xdr:col>
      <xdr:colOff>5062</xdr:colOff>
      <xdr:row>8</xdr:row>
      <xdr:rowOff>88116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4FB18699-DFC7-4427-8055-022D73C135B5}"/>
            </a:ext>
          </a:extLst>
        </xdr:cNvPr>
        <xdr:cNvSpPr txBox="1"/>
      </xdr:nvSpPr>
      <xdr:spPr>
        <a:xfrm>
          <a:off x="1719562" y="1191430"/>
          <a:ext cx="666750" cy="36512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487870</xdr:colOff>
      <xdr:row>19</xdr:row>
      <xdr:rowOff>75985</xdr:rowOff>
    </xdr:from>
    <xdr:to>
      <xdr:col>6</xdr:col>
      <xdr:colOff>360272</xdr:colOff>
      <xdr:row>21</xdr:row>
      <xdr:rowOff>75985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B9FD100F-285D-4B20-B2C0-BC62CAB5C70D}"/>
            </a:ext>
          </a:extLst>
        </xdr:cNvPr>
        <xdr:cNvSpPr txBox="1"/>
      </xdr:nvSpPr>
      <xdr:spPr>
        <a:xfrm>
          <a:off x="4307792" y="3667704"/>
          <a:ext cx="636386" cy="377031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2</xdr:col>
      <xdr:colOff>776881</xdr:colOff>
      <xdr:row>2</xdr:row>
      <xdr:rowOff>73659</xdr:rowOff>
    </xdr:from>
    <xdr:to>
      <xdr:col>5</xdr:col>
      <xdr:colOff>381912</xdr:colOff>
      <xdr:row>2</xdr:row>
      <xdr:rowOff>75989</xdr:rowOff>
    </xdr:to>
    <xdr:cxnSp macro="">
      <xdr:nvCxnSpPr>
        <xdr:cNvPr id="9" name="Conector recto 8">
          <a:extLst>
            <a:ext uri="{FF2B5EF4-FFF2-40B4-BE49-F238E27FC236}">
              <a16:creationId xmlns:a16="http://schemas.microsoft.com/office/drawing/2014/main" id="{1B12E6A9-A241-4E13-B60C-9AE2E4B4D513}"/>
            </a:ext>
          </a:extLst>
        </xdr:cNvPr>
        <xdr:cNvCxnSpPr/>
      </xdr:nvCxnSpPr>
      <xdr:spPr>
        <a:xfrm>
          <a:off x="2358859" y="446376"/>
          <a:ext cx="1977999" cy="23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24063</xdr:colOff>
      <xdr:row>30</xdr:row>
      <xdr:rowOff>176464</xdr:rowOff>
    </xdr:from>
    <xdr:to>
      <xdr:col>9</xdr:col>
      <xdr:colOff>491937</xdr:colOff>
      <xdr:row>33</xdr:row>
      <xdr:rowOff>49768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6B1E175E-BD08-0D87-AE51-EDC1CAD34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88568" y="5735053"/>
          <a:ext cx="2850127" cy="426757"/>
        </a:xfrm>
        <a:prstGeom prst="rect">
          <a:avLst/>
        </a:prstGeom>
      </xdr:spPr>
    </xdr:pic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17" name="Conector recto de flecha 16">
          <a:extLst>
            <a:ext uri="{FF2B5EF4-FFF2-40B4-BE49-F238E27FC236}">
              <a16:creationId xmlns:a16="http://schemas.microsoft.com/office/drawing/2014/main" id="{5F874601-78E8-DCBF-0D93-2ED8E67B9E95}"/>
            </a:ext>
          </a:extLst>
        </xdr:cNvPr>
        <xdr:cNvCxnSpPr/>
      </xdr:nvCxnSpPr>
      <xdr:spPr>
        <a:xfrm flipH="1">
          <a:off x="6373813" y="5064125"/>
          <a:ext cx="1547812" cy="6032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504190</xdr:colOff>
      <xdr:row>42</xdr:row>
      <xdr:rowOff>40268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07053E1-6695-0322-3D83-CFDF6ABEC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76190" cy="8057143"/>
        </a:xfrm>
        <a:prstGeom prst="rect">
          <a:avLst/>
        </a:prstGeom>
      </xdr:spPr>
    </xdr:pic>
    <xdr:clientData/>
  </xdr:twoCellAnchor>
  <xdr:twoCellAnchor>
    <xdr:from>
      <xdr:col>3</xdr:col>
      <xdr:colOff>46267</xdr:colOff>
      <xdr:row>13</xdr:row>
      <xdr:rowOff>184460</xdr:rowOff>
    </xdr:from>
    <xdr:to>
      <xdr:col>3</xdr:col>
      <xdr:colOff>400050</xdr:colOff>
      <xdr:row>16</xdr:row>
      <xdr:rowOff>39079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5B9E0229-F25E-420F-9E97-019C219C5B93}"/>
            </a:ext>
          </a:extLst>
        </xdr:cNvPr>
        <xdr:cNvSpPr/>
      </xdr:nvSpPr>
      <xdr:spPr>
        <a:xfrm>
          <a:off x="2332267" y="2660960"/>
          <a:ext cx="353783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46266</xdr:colOff>
      <xdr:row>14</xdr:row>
      <xdr:rowOff>161923</xdr:rowOff>
    </xdr:from>
    <xdr:to>
      <xdr:col>3</xdr:col>
      <xdr:colOff>290512</xdr:colOff>
      <xdr:row>17</xdr:row>
      <xdr:rowOff>16542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C5EB1BA-8BFF-4429-803C-37EE632CB75D}"/>
            </a:ext>
          </a:extLst>
        </xdr:cNvPr>
        <xdr:cNvSpPr/>
      </xdr:nvSpPr>
      <xdr:spPr>
        <a:xfrm>
          <a:off x="2332266" y="2828923"/>
          <a:ext cx="244246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15870</xdr:colOff>
      <xdr:row>23</xdr:row>
      <xdr:rowOff>0</xdr:rowOff>
    </xdr:from>
    <xdr:to>
      <xdr:col>4</xdr:col>
      <xdr:colOff>376859</xdr:colOff>
      <xdr:row>25</xdr:row>
      <xdr:rowOff>45119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33ECE88-729A-41BB-B8B3-31D6954932A6}"/>
            </a:ext>
          </a:extLst>
        </xdr:cNvPr>
        <xdr:cNvSpPr/>
      </xdr:nvSpPr>
      <xdr:spPr>
        <a:xfrm>
          <a:off x="3063870" y="4381500"/>
          <a:ext cx="36098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15869</xdr:colOff>
      <xdr:row>23</xdr:row>
      <xdr:rowOff>167963</xdr:rowOff>
    </xdr:from>
    <xdr:to>
      <xdr:col>4</xdr:col>
      <xdr:colOff>193902</xdr:colOff>
      <xdr:row>26</xdr:row>
      <xdr:rowOff>22582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A7AA3196-CA19-40E9-9C1C-719808705D27}"/>
            </a:ext>
          </a:extLst>
        </xdr:cNvPr>
        <xdr:cNvSpPr/>
      </xdr:nvSpPr>
      <xdr:spPr>
        <a:xfrm>
          <a:off x="3063869" y="4549463"/>
          <a:ext cx="178033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266190</xdr:colOff>
      <xdr:row>26</xdr:row>
      <xdr:rowOff>104143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EFE8118-4E9E-CF5B-F75D-158AF3BDB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76190" cy="5057143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3812289-4379-4A04-8CC3-0BD27EB17FBD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D56AB3F-A869-4519-B2D8-9573F9FF4B22}"/>
            </a:ext>
          </a:extLst>
        </xdr:cNvPr>
        <xdr:cNvSpPr/>
      </xdr:nvSpPr>
      <xdr:spPr>
        <a:xfrm>
          <a:off x="6803296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5281087-2352-4F65-9F5A-2DC11165B377}"/>
            </a:ext>
          </a:extLst>
        </xdr:cNvPr>
        <xdr:cNvSpPr/>
      </xdr:nvSpPr>
      <xdr:spPr>
        <a:xfrm>
          <a:off x="6435684" y="204258"/>
          <a:ext cx="422316" cy="3513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647622</xdr:colOff>
      <xdr:row>3</xdr:row>
      <xdr:rowOff>49431</xdr:rowOff>
    </xdr:from>
    <xdr:to>
      <xdr:col>4</xdr:col>
      <xdr:colOff>333375</xdr:colOff>
      <xdr:row>5</xdr:row>
      <xdr:rowOff>123824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B6CFAC2-6DE6-42F1-B735-4ACA553E3741}"/>
            </a:ext>
          </a:extLst>
        </xdr:cNvPr>
        <xdr:cNvSpPr/>
      </xdr:nvSpPr>
      <xdr:spPr>
        <a:xfrm>
          <a:off x="2933622" y="630456"/>
          <a:ext cx="447753" cy="45539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507999</xdr:colOff>
      <xdr:row>14</xdr:row>
      <xdr:rowOff>85725</xdr:rowOff>
    </xdr:from>
    <xdr:to>
      <xdr:col>3</xdr:col>
      <xdr:colOff>123824</xdr:colOff>
      <xdr:row>17</xdr:row>
      <xdr:rowOff>88105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815CB98A-91AF-49A1-89D9-5C25F768A890}"/>
            </a:ext>
          </a:extLst>
        </xdr:cNvPr>
        <xdr:cNvSpPr/>
      </xdr:nvSpPr>
      <xdr:spPr>
        <a:xfrm>
          <a:off x="2031999" y="2762250"/>
          <a:ext cx="377825" cy="57388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349250</xdr:colOff>
      <xdr:row>8</xdr:row>
      <xdr:rowOff>118689</xdr:rowOff>
    </xdr:from>
    <xdr:to>
      <xdr:col>2</xdr:col>
      <xdr:colOff>76200</xdr:colOff>
      <xdr:row>10</xdr:row>
      <xdr:rowOff>69850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26B11E43-1836-4E7C-8CB5-3F1429FCA802}"/>
            </a:ext>
          </a:extLst>
        </xdr:cNvPr>
        <xdr:cNvSpPr/>
      </xdr:nvSpPr>
      <xdr:spPr>
        <a:xfrm>
          <a:off x="1111250" y="1655389"/>
          <a:ext cx="488950" cy="33216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3A6FB240-C954-4DE2-A3F3-83A5F797EDB3}"/>
            </a:ext>
          </a:extLst>
        </xdr:cNvPr>
        <xdr:cNvSpPr/>
      </xdr:nvSpPr>
      <xdr:spPr>
        <a:xfrm>
          <a:off x="6705599" y="384175"/>
          <a:ext cx="185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FEFAF5BB-9387-484F-9E59-5A578E56A175}"/>
            </a:ext>
          </a:extLst>
        </xdr:cNvPr>
        <xdr:cNvSpPr/>
      </xdr:nvSpPr>
      <xdr:spPr>
        <a:xfrm>
          <a:off x="6797100" y="574956"/>
          <a:ext cx="212888" cy="32515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327024</xdr:colOff>
      <xdr:row>0</xdr:row>
      <xdr:rowOff>41275</xdr:rowOff>
    </xdr:from>
    <xdr:to>
      <xdr:col>9</xdr:col>
      <xdr:colOff>247649</xdr:colOff>
      <xdr:row>27</xdr:row>
      <xdr:rowOff>9785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4F70EF-A31F-4246-90B8-339DDF07A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024" y="41275"/>
          <a:ext cx="5407025" cy="503581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76687</xdr:colOff>
      <xdr:row>24</xdr:row>
      <xdr:rowOff>99450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B81B8E4-9979-C7E2-1D44-55A7E85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63929" y="-563929"/>
          <a:ext cx="4496190" cy="5624047"/>
        </a:xfrm>
        <a:prstGeom prst="rect">
          <a:avLst/>
        </a:prstGeom>
      </xdr:spPr>
    </xdr:pic>
    <xdr:clientData/>
  </xdr:twoCellAnchor>
  <xdr:twoCellAnchor>
    <xdr:from>
      <xdr:col>3</xdr:col>
      <xdr:colOff>407483</xdr:colOff>
      <xdr:row>6</xdr:row>
      <xdr:rowOff>172233</xdr:rowOff>
    </xdr:from>
    <xdr:to>
      <xdr:col>3</xdr:col>
      <xdr:colOff>521919</xdr:colOff>
      <xdr:row>8</xdr:row>
      <xdr:rowOff>87535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86FD0024-220D-4437-89AE-69F345E1B87B}"/>
            </a:ext>
          </a:extLst>
        </xdr:cNvPr>
        <xdr:cNvSpPr/>
      </xdr:nvSpPr>
      <xdr:spPr>
        <a:xfrm>
          <a:off x="2787428" y="1278699"/>
          <a:ext cx="114436" cy="28064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351201</xdr:colOff>
      <xdr:row>0</xdr:row>
      <xdr:rowOff>183071</xdr:rowOff>
    </xdr:from>
    <xdr:to>
      <xdr:col>8</xdr:col>
      <xdr:colOff>789494</xdr:colOff>
      <xdr:row>3</xdr:row>
      <xdr:rowOff>157112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C31197E-5154-41F3-89D0-7A36FD15476D}"/>
            </a:ext>
          </a:extLst>
        </xdr:cNvPr>
        <xdr:cNvSpPr/>
      </xdr:nvSpPr>
      <xdr:spPr>
        <a:xfrm>
          <a:off x="6698582" y="183071"/>
          <a:ext cx="438293" cy="53572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415361</xdr:colOff>
      <xdr:row>7</xdr:row>
      <xdr:rowOff>130479</xdr:rowOff>
    </xdr:from>
    <xdr:to>
      <xdr:col>3</xdr:col>
      <xdr:colOff>735904</xdr:colOff>
      <xdr:row>8</xdr:row>
      <xdr:rowOff>85072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1E45E92-6380-4248-AAE6-2525DB564416}"/>
            </a:ext>
          </a:extLst>
        </xdr:cNvPr>
        <xdr:cNvSpPr/>
      </xdr:nvSpPr>
      <xdr:spPr>
        <a:xfrm flipV="1">
          <a:off x="2795306" y="1419616"/>
          <a:ext cx="320543" cy="13726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779212</xdr:colOff>
      <xdr:row>2</xdr:row>
      <xdr:rowOff>164664</xdr:rowOff>
    </xdr:from>
    <xdr:to>
      <xdr:col>3</xdr:col>
      <xdr:colOff>733645</xdr:colOff>
      <xdr:row>2</xdr:row>
      <xdr:rowOff>167215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E2B81BEB-C201-4E3B-ACA9-4FF115E51131}"/>
            </a:ext>
          </a:extLst>
        </xdr:cNvPr>
        <xdr:cNvCxnSpPr/>
      </xdr:nvCxnSpPr>
      <xdr:spPr>
        <a:xfrm>
          <a:off x="2364172" y="538044"/>
          <a:ext cx="746913" cy="25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247487</xdr:colOff>
      <xdr:row>5</xdr:row>
      <xdr:rowOff>147385</xdr:rowOff>
    </xdr:from>
    <xdr:to>
      <xdr:col>4</xdr:col>
      <xdr:colOff>120487</xdr:colOff>
      <xdr:row>7</xdr:row>
      <xdr:rowOff>147384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D5D5137-55A5-4CB9-A040-86F6A6C2EDD8}"/>
            </a:ext>
          </a:extLst>
        </xdr:cNvPr>
        <xdr:cNvSpPr txBox="1"/>
      </xdr:nvSpPr>
      <xdr:spPr>
        <a:xfrm>
          <a:off x="2629740" y="1077827"/>
          <a:ext cx="667084" cy="36896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621073</xdr:colOff>
      <xdr:row>7</xdr:row>
      <xdr:rowOff>66303</xdr:rowOff>
    </xdr:from>
    <xdr:to>
      <xdr:col>4</xdr:col>
      <xdr:colOff>493475</xdr:colOff>
      <xdr:row>9</xdr:row>
      <xdr:rowOff>66304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AC4F5504-A4B2-43A8-AFEA-FA10FC10BEC7}"/>
            </a:ext>
          </a:extLst>
        </xdr:cNvPr>
        <xdr:cNvSpPr txBox="1"/>
      </xdr:nvSpPr>
      <xdr:spPr>
        <a:xfrm>
          <a:off x="3003326" y="1365714"/>
          <a:ext cx="666486" cy="36896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10" name="Conector recto de flecha 9">
          <a:extLst>
            <a:ext uri="{FF2B5EF4-FFF2-40B4-BE49-F238E27FC236}">
              <a16:creationId xmlns:a16="http://schemas.microsoft.com/office/drawing/2014/main" id="{72701367-492F-4DF8-9E05-6F945DAE8814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352998</xdr:colOff>
      <xdr:row>4</xdr:row>
      <xdr:rowOff>181972</xdr:rowOff>
    </xdr:from>
    <xdr:to>
      <xdr:col>8</xdr:col>
      <xdr:colOff>791291</xdr:colOff>
      <xdr:row>7</xdr:row>
      <xdr:rowOff>102629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64FC65EF-F7FD-4126-BE9C-689396C83D35}"/>
            </a:ext>
          </a:extLst>
        </xdr:cNvPr>
        <xdr:cNvSpPr/>
      </xdr:nvSpPr>
      <xdr:spPr>
        <a:xfrm>
          <a:off x="6699519" y="923095"/>
          <a:ext cx="438293" cy="46867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78288</xdr:colOff>
      <xdr:row>6</xdr:row>
      <xdr:rowOff>172233</xdr:rowOff>
    </xdr:from>
    <xdr:to>
      <xdr:col>1</xdr:col>
      <xdr:colOff>652397</xdr:colOff>
      <xdr:row>6</xdr:row>
      <xdr:rowOff>177452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EE58FE36-6B1B-97B4-2425-C8DD723A9B82}"/>
            </a:ext>
          </a:extLst>
        </xdr:cNvPr>
        <xdr:cNvCxnSpPr/>
      </xdr:nvCxnSpPr>
      <xdr:spPr>
        <a:xfrm flipV="1">
          <a:off x="871603" y="1278699"/>
          <a:ext cx="574109" cy="5219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73069</xdr:colOff>
      <xdr:row>7</xdr:row>
      <xdr:rowOff>136741</xdr:rowOff>
    </xdr:from>
    <xdr:to>
      <xdr:col>3</xdr:col>
      <xdr:colOff>755194</xdr:colOff>
      <xdr:row>7</xdr:row>
      <xdr:rowOff>146137</xdr:rowOff>
    </xdr:to>
    <xdr:cxnSp macro="">
      <xdr:nvCxnSpPr>
        <xdr:cNvPr id="15" name="Conector recto 14">
          <a:extLst>
            <a:ext uri="{FF2B5EF4-FFF2-40B4-BE49-F238E27FC236}">
              <a16:creationId xmlns:a16="http://schemas.microsoft.com/office/drawing/2014/main" id="{5FDEB845-05C9-434D-A8C8-6233D22CC2CF}"/>
            </a:ext>
          </a:extLst>
        </xdr:cNvPr>
        <xdr:cNvCxnSpPr/>
      </xdr:nvCxnSpPr>
      <xdr:spPr>
        <a:xfrm flipV="1">
          <a:off x="866384" y="1425878"/>
          <a:ext cx="2268755" cy="9396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67848</xdr:colOff>
      <xdr:row>7</xdr:row>
      <xdr:rowOff>151356</xdr:rowOff>
    </xdr:from>
    <xdr:to>
      <xdr:col>1</xdr:col>
      <xdr:colOff>281835</xdr:colOff>
      <xdr:row>9</xdr:row>
      <xdr:rowOff>93946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A1129616-E1FB-477B-8164-F91B162A0056}"/>
            </a:ext>
          </a:extLst>
        </xdr:cNvPr>
        <xdr:cNvSpPr/>
      </xdr:nvSpPr>
      <xdr:spPr>
        <a:xfrm>
          <a:off x="861163" y="1440493"/>
          <a:ext cx="213987" cy="3079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648221</xdr:colOff>
      <xdr:row>6</xdr:row>
      <xdr:rowOff>177452</xdr:rowOff>
    </xdr:from>
    <xdr:to>
      <xdr:col>1</xdr:col>
      <xdr:colOff>68893</xdr:colOff>
      <xdr:row>9</xdr:row>
      <xdr:rowOff>94990</xdr:rowOff>
    </xdr:to>
    <xdr:sp macro="" textlink="">
      <xdr:nvSpPr>
        <xdr:cNvPr id="20" name="Rectángulo 19">
          <a:extLst>
            <a:ext uri="{FF2B5EF4-FFF2-40B4-BE49-F238E27FC236}">
              <a16:creationId xmlns:a16="http://schemas.microsoft.com/office/drawing/2014/main" id="{7941804D-8754-4CFD-86D5-14879F5D8CAB}"/>
            </a:ext>
          </a:extLst>
        </xdr:cNvPr>
        <xdr:cNvSpPr/>
      </xdr:nvSpPr>
      <xdr:spPr>
        <a:xfrm>
          <a:off x="648221" y="1283918"/>
          <a:ext cx="213987" cy="46555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189588</xdr:colOff>
      <xdr:row>30</xdr:row>
      <xdr:rowOff>170538</xdr:rowOff>
    </xdr:from>
    <xdr:to>
      <xdr:col>8</xdr:col>
      <xdr:colOff>615578</xdr:colOff>
      <xdr:row>34</xdr:row>
      <xdr:rowOff>57126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24303795-A5BB-1A46-4726-055019B56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043809" y="5380974"/>
          <a:ext cx="617273" cy="121930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504190</xdr:colOff>
      <xdr:row>41</xdr:row>
      <xdr:rowOff>160927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B87EF72-4160-1783-DD1A-66230F4F7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76190" cy="7980952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B2D66AA-57E1-4297-AE8C-8A2EC1229E7B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F382733D-70A7-4637-A827-51DCF2E314C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57150</xdr:colOff>
      <xdr:row>14</xdr:row>
      <xdr:rowOff>0</xdr:rowOff>
    </xdr:from>
    <xdr:to>
      <xdr:col>5</xdr:col>
      <xdr:colOff>466725</xdr:colOff>
      <xdr:row>16</xdr:row>
      <xdr:rowOff>38100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31EBDFEA-7711-4E27-8BB6-FFE468F44AE0}"/>
            </a:ext>
          </a:extLst>
        </xdr:cNvPr>
        <xdr:cNvSpPr/>
      </xdr:nvSpPr>
      <xdr:spPr>
        <a:xfrm>
          <a:off x="3867150" y="2676525"/>
          <a:ext cx="409575" cy="4191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342900</xdr:colOff>
      <xdr:row>10</xdr:row>
      <xdr:rowOff>175462</xdr:rowOff>
    </xdr:from>
    <xdr:to>
      <xdr:col>3</xdr:col>
      <xdr:colOff>521368</xdr:colOff>
      <xdr:row>11</xdr:row>
      <xdr:rowOff>158750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2A91F084-C915-493C-B426-0CA74CFDFD1A}"/>
            </a:ext>
          </a:extLst>
        </xdr:cNvPr>
        <xdr:cNvSpPr/>
      </xdr:nvSpPr>
      <xdr:spPr>
        <a:xfrm>
          <a:off x="2628900" y="2093162"/>
          <a:ext cx="178468" cy="17378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751974</xdr:colOff>
      <xdr:row>15</xdr:row>
      <xdr:rowOff>25066</xdr:rowOff>
    </xdr:from>
    <xdr:to>
      <xdr:col>4</xdr:col>
      <xdr:colOff>401053</xdr:colOff>
      <xdr:row>16</xdr:row>
      <xdr:rowOff>35091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AFEAF820-941A-4384-8999-CAC8F0A9F9E9}"/>
            </a:ext>
          </a:extLst>
        </xdr:cNvPr>
        <xdr:cNvSpPr/>
      </xdr:nvSpPr>
      <xdr:spPr>
        <a:xfrm>
          <a:off x="3037974" y="2892592"/>
          <a:ext cx="411079" cy="20052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494667</xdr:colOff>
      <xdr:row>42</xdr:row>
      <xdr:rowOff>8523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9D5961B-F5A9-CA06-7730-301279AD5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66667" cy="8019048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59914D2-F7DD-414F-98C7-16B59A5B1FC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A5DDF40D-CC6B-4074-864B-205C7EAAE97A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352425</xdr:colOff>
      <xdr:row>14</xdr:row>
      <xdr:rowOff>123265</xdr:rowOff>
    </xdr:from>
    <xdr:to>
      <xdr:col>4</xdr:col>
      <xdr:colOff>537882</xdr:colOff>
      <xdr:row>16</xdr:row>
      <xdr:rowOff>128868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2724281-1237-4B05-B267-28D202BFA475}"/>
            </a:ext>
          </a:extLst>
        </xdr:cNvPr>
        <xdr:cNvSpPr/>
      </xdr:nvSpPr>
      <xdr:spPr>
        <a:xfrm>
          <a:off x="3400425" y="2801471"/>
          <a:ext cx="185457" cy="38660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727982</xdr:colOff>
      <xdr:row>16</xdr:row>
      <xdr:rowOff>17860</xdr:rowOff>
    </xdr:from>
    <xdr:to>
      <xdr:col>3</xdr:col>
      <xdr:colOff>142875</xdr:colOff>
      <xdr:row>16</xdr:row>
      <xdr:rowOff>170089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B737AFE-BFDE-4DF9-B9F0-DD7D7C9DD7ED}"/>
            </a:ext>
          </a:extLst>
        </xdr:cNvPr>
        <xdr:cNvSpPr/>
      </xdr:nvSpPr>
      <xdr:spPr>
        <a:xfrm>
          <a:off x="2251982" y="3072664"/>
          <a:ext cx="176893" cy="15222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360590</xdr:colOff>
      <xdr:row>17</xdr:row>
      <xdr:rowOff>180474</xdr:rowOff>
    </xdr:from>
    <xdr:to>
      <xdr:col>3</xdr:col>
      <xdr:colOff>436145</xdr:colOff>
      <xdr:row>18</xdr:row>
      <xdr:rowOff>138622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50B4935-6EF1-4859-A4D1-88075538E203}"/>
            </a:ext>
          </a:extLst>
        </xdr:cNvPr>
        <xdr:cNvSpPr/>
      </xdr:nvSpPr>
      <xdr:spPr>
        <a:xfrm>
          <a:off x="2646590" y="3429000"/>
          <a:ext cx="75555" cy="14864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570857</xdr:colOff>
      <xdr:row>41</xdr:row>
      <xdr:rowOff>179975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FB92671-3A8C-99D2-3257-2A11CEB32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42857" cy="8000000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BAD4C450-15DD-4BFE-A98E-478DA073B48E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6B4F9E6-A07C-4472-8DDB-5FFBC072B14B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139700</xdr:colOff>
      <xdr:row>12</xdr:row>
      <xdr:rowOff>31750</xdr:rowOff>
    </xdr:from>
    <xdr:to>
      <xdr:col>5</xdr:col>
      <xdr:colOff>542925</xdr:colOff>
      <xdr:row>14</xdr:row>
      <xdr:rowOff>66675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1FFB3A24-87AD-4FF7-A58D-988C194CD36F}"/>
            </a:ext>
          </a:extLst>
        </xdr:cNvPr>
        <xdr:cNvSpPr/>
      </xdr:nvSpPr>
      <xdr:spPr>
        <a:xfrm>
          <a:off x="3949700" y="2330450"/>
          <a:ext cx="403225" cy="41592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419716</xdr:colOff>
      <xdr:row>15</xdr:row>
      <xdr:rowOff>57150</xdr:rowOff>
    </xdr:from>
    <xdr:to>
      <xdr:col>3</xdr:col>
      <xdr:colOff>654049</xdr:colOff>
      <xdr:row>16</xdr:row>
      <xdr:rowOff>115489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C856C09-D5A1-48DF-AFB0-8DC6FEC425D9}"/>
            </a:ext>
          </a:extLst>
        </xdr:cNvPr>
        <xdr:cNvSpPr/>
      </xdr:nvSpPr>
      <xdr:spPr>
        <a:xfrm>
          <a:off x="2705716" y="2927350"/>
          <a:ext cx="234333" cy="24883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488950</xdr:colOff>
      <xdr:row>20</xdr:row>
      <xdr:rowOff>88902</xdr:rowOff>
    </xdr:from>
    <xdr:to>
      <xdr:col>5</xdr:col>
      <xdr:colOff>50800</xdr:colOff>
      <xdr:row>21</xdr:row>
      <xdr:rowOff>10028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90A34481-1C61-4EEF-B17C-F22369756F36}"/>
            </a:ext>
          </a:extLst>
        </xdr:cNvPr>
        <xdr:cNvSpPr/>
      </xdr:nvSpPr>
      <xdr:spPr>
        <a:xfrm>
          <a:off x="3536950" y="3908928"/>
          <a:ext cx="323850" cy="1116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65942</xdr:colOff>
      <xdr:row>0</xdr:row>
      <xdr:rowOff>7327</xdr:rowOff>
    </xdr:from>
    <xdr:to>
      <xdr:col>8</xdr:col>
      <xdr:colOff>131847</xdr:colOff>
      <xdr:row>41</xdr:row>
      <xdr:rowOff>111111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4167292-0062-52D2-E359-C44119501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942" y="7327"/>
          <a:ext cx="6161905" cy="7921611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15D2099-5CD3-4940-BDDE-4E28451FE9B6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38F16E4F-2063-416F-A14B-ACCA23DDDB0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523875</xdr:colOff>
      <xdr:row>11</xdr:row>
      <xdr:rowOff>57150</xdr:rowOff>
    </xdr:from>
    <xdr:to>
      <xdr:col>6</xdr:col>
      <xdr:colOff>276225</xdr:colOff>
      <xdr:row>14</xdr:row>
      <xdr:rowOff>171450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E9A6C3A-5AF2-40B8-BD53-1EBEB6902C25}"/>
            </a:ext>
          </a:extLst>
        </xdr:cNvPr>
        <xdr:cNvSpPr/>
      </xdr:nvSpPr>
      <xdr:spPr>
        <a:xfrm>
          <a:off x="4333875" y="2162175"/>
          <a:ext cx="514350" cy="685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690563</xdr:colOff>
      <xdr:row>12</xdr:row>
      <xdr:rowOff>47626</xdr:rowOff>
    </xdr:from>
    <xdr:to>
      <xdr:col>3</xdr:col>
      <xdr:colOff>180975</xdr:colOff>
      <xdr:row>14</xdr:row>
      <xdr:rowOff>166688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27B29CB-060B-4EAA-AE72-5A400DAA8E74}"/>
            </a:ext>
          </a:extLst>
        </xdr:cNvPr>
        <xdr:cNvSpPr/>
      </xdr:nvSpPr>
      <xdr:spPr>
        <a:xfrm>
          <a:off x="2214563" y="2343151"/>
          <a:ext cx="252412" cy="50006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51290</xdr:colOff>
      <xdr:row>23</xdr:row>
      <xdr:rowOff>161192</xdr:rowOff>
    </xdr:from>
    <xdr:to>
      <xdr:col>5</xdr:col>
      <xdr:colOff>674078</xdr:colOff>
      <xdr:row>28</xdr:row>
      <xdr:rowOff>119062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9536056-DDCB-4720-A1CB-FC42A813C309}"/>
            </a:ext>
          </a:extLst>
        </xdr:cNvPr>
        <xdr:cNvSpPr/>
      </xdr:nvSpPr>
      <xdr:spPr>
        <a:xfrm>
          <a:off x="3861290" y="4550019"/>
          <a:ext cx="622788" cy="91037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335280</xdr:colOff>
      <xdr:row>18</xdr:row>
      <xdr:rowOff>88644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C5A043F-E464-7A7A-8B9A-15BA495755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882640" cy="3388104"/>
        </a:xfrm>
        <a:prstGeom prst="rect">
          <a:avLst/>
        </a:prstGeom>
      </xdr:spPr>
    </xdr:pic>
    <xdr:clientData/>
  </xdr:twoCellAnchor>
  <xdr:twoCellAnchor>
    <xdr:from>
      <xdr:col>2</xdr:col>
      <xdr:colOff>684268</xdr:colOff>
      <xdr:row>7</xdr:row>
      <xdr:rowOff>44245</xdr:rowOff>
    </xdr:from>
    <xdr:to>
      <xdr:col>2</xdr:col>
      <xdr:colOff>729987</xdr:colOff>
      <xdr:row>7</xdr:row>
      <xdr:rowOff>89964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5C1B90BF-C012-47DD-8E6E-F2876E964FDE}"/>
            </a:ext>
          </a:extLst>
        </xdr:cNvPr>
        <xdr:cNvSpPr/>
      </xdr:nvSpPr>
      <xdr:spPr>
        <a:xfrm flipH="1" flipV="1">
          <a:off x="2269228" y="1332025"/>
          <a:ext cx="45719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276503</xdr:colOff>
      <xdr:row>1</xdr:row>
      <xdr:rowOff>2960</xdr:rowOff>
    </xdr:from>
    <xdr:to>
      <xdr:col>9</xdr:col>
      <xdr:colOff>0</xdr:colOff>
      <xdr:row>2</xdr:row>
      <xdr:rowOff>124984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B311F6A-9037-40F7-87D5-A4A6AC3AECF6}"/>
            </a:ext>
          </a:extLst>
        </xdr:cNvPr>
        <xdr:cNvSpPr/>
      </xdr:nvSpPr>
      <xdr:spPr>
        <a:xfrm>
          <a:off x="6630535" y="192452"/>
          <a:ext cx="517751" cy="30345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499684</xdr:colOff>
      <xdr:row>6</xdr:row>
      <xdr:rowOff>74074</xdr:rowOff>
    </xdr:from>
    <xdr:to>
      <xdr:col>4</xdr:col>
      <xdr:colOff>572508</xdr:colOff>
      <xdr:row>7</xdr:row>
      <xdr:rowOff>92729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307525AC-68C9-4441-9BBA-53091E3D33ED}"/>
            </a:ext>
          </a:extLst>
        </xdr:cNvPr>
        <xdr:cNvSpPr/>
      </xdr:nvSpPr>
      <xdr:spPr>
        <a:xfrm flipV="1">
          <a:off x="3676700" y="1170709"/>
          <a:ext cx="72824" cy="20008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340532</xdr:colOff>
      <xdr:row>1</xdr:row>
      <xdr:rowOff>102176</xdr:rowOff>
    </xdr:from>
    <xdr:to>
      <xdr:col>5</xdr:col>
      <xdr:colOff>213532</xdr:colOff>
      <xdr:row>3</xdr:row>
      <xdr:rowOff>102253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1A19C735-5EB1-4394-9BB0-534DAABFFD78}"/>
            </a:ext>
          </a:extLst>
        </xdr:cNvPr>
        <xdr:cNvSpPr txBox="1"/>
      </xdr:nvSpPr>
      <xdr:spPr>
        <a:xfrm>
          <a:off x="3510452" y="292676"/>
          <a:ext cx="665480" cy="365837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234314</xdr:colOff>
      <xdr:row>0</xdr:row>
      <xdr:rowOff>129913</xdr:rowOff>
    </xdr:from>
    <xdr:to>
      <xdr:col>6</xdr:col>
      <xdr:colOff>106716</xdr:colOff>
      <xdr:row>2</xdr:row>
      <xdr:rowOff>122371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DE32635B-8494-47EC-B398-7C3CFC0AD887}"/>
            </a:ext>
          </a:extLst>
        </xdr:cNvPr>
        <xdr:cNvSpPr txBox="1"/>
      </xdr:nvSpPr>
      <xdr:spPr>
        <a:xfrm>
          <a:off x="4196714" y="129913"/>
          <a:ext cx="664882" cy="36583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8" name="Conector recto de flecha 7">
          <a:extLst>
            <a:ext uri="{FF2B5EF4-FFF2-40B4-BE49-F238E27FC236}">
              <a16:creationId xmlns:a16="http://schemas.microsoft.com/office/drawing/2014/main" id="{A8C612E8-95D7-4FC1-81CF-5A5FC167057D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60961</xdr:colOff>
      <xdr:row>6</xdr:row>
      <xdr:rowOff>53832</xdr:rowOff>
    </xdr:from>
    <xdr:to>
      <xdr:col>13</xdr:col>
      <xdr:colOff>754381</xdr:colOff>
      <xdr:row>7</xdr:row>
      <xdr:rowOff>168132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D92AFD3-4035-4E29-B66C-319ED7FDF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85761" y="1158732"/>
          <a:ext cx="3070860" cy="297180"/>
        </a:xfrm>
        <a:prstGeom prst="rect">
          <a:avLst/>
        </a:prstGeom>
      </xdr:spPr>
    </xdr:pic>
    <xdr:clientData/>
  </xdr:twoCellAnchor>
  <xdr:twoCellAnchor>
    <xdr:from>
      <xdr:col>5</xdr:col>
      <xdr:colOff>232782</xdr:colOff>
      <xdr:row>9</xdr:row>
      <xdr:rowOff>173692</xdr:rowOff>
    </xdr:from>
    <xdr:to>
      <xdr:col>5</xdr:col>
      <xdr:colOff>481852</xdr:colOff>
      <xdr:row>11</xdr:row>
      <xdr:rowOff>24189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850438CF-0BAC-4353-966D-C824BBFF21D0}"/>
            </a:ext>
          </a:extLst>
        </xdr:cNvPr>
        <xdr:cNvSpPr/>
      </xdr:nvSpPr>
      <xdr:spPr>
        <a:xfrm flipV="1">
          <a:off x="4182856" y="1843368"/>
          <a:ext cx="249070" cy="22029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107758</xdr:colOff>
      <xdr:row>31</xdr:row>
      <xdr:rowOff>30788</xdr:rowOff>
    </xdr:from>
    <xdr:to>
      <xdr:col>8</xdr:col>
      <xdr:colOff>770516</xdr:colOff>
      <xdr:row>33</xdr:row>
      <xdr:rowOff>156676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D3DBCB32-540F-0698-1853-D50AF628A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57273" y="5780424"/>
          <a:ext cx="1455546" cy="495343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713714</xdr:colOff>
      <xdr:row>41</xdr:row>
      <xdr:rowOff>141880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75E68AA-22CD-70A0-3551-A19218A20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85714" cy="7961905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1AA9AFB9-EBD2-4C0B-81B6-1D7CD3331407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9B8FA95-97ED-414B-B73B-F1074AE4AD4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606425</xdr:colOff>
      <xdr:row>8</xdr:row>
      <xdr:rowOff>22225</xdr:rowOff>
    </xdr:from>
    <xdr:to>
      <xdr:col>5</xdr:col>
      <xdr:colOff>158750</xdr:colOff>
      <xdr:row>9</xdr:row>
      <xdr:rowOff>171057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969175AB-15EA-49C1-B4CE-D85FDA8B06C4}"/>
            </a:ext>
          </a:extLst>
        </xdr:cNvPr>
        <xdr:cNvSpPr/>
      </xdr:nvSpPr>
      <xdr:spPr>
        <a:xfrm>
          <a:off x="3654425" y="1558925"/>
          <a:ext cx="314325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386909</xdr:colOff>
      <xdr:row>9</xdr:row>
      <xdr:rowOff>162279</xdr:rowOff>
    </xdr:from>
    <xdr:to>
      <xdr:col>3</xdr:col>
      <xdr:colOff>550333</xdr:colOff>
      <xdr:row>11</xdr:row>
      <xdr:rowOff>105965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865F2EF-F867-4A04-AA0F-C860206EDA41}"/>
            </a:ext>
          </a:extLst>
        </xdr:cNvPr>
        <xdr:cNvSpPr/>
      </xdr:nvSpPr>
      <xdr:spPr>
        <a:xfrm>
          <a:off x="2672909" y="1887362"/>
          <a:ext cx="163424" cy="3246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275166</xdr:colOff>
      <xdr:row>15</xdr:row>
      <xdr:rowOff>112888</xdr:rowOff>
    </xdr:from>
    <xdr:to>
      <xdr:col>4</xdr:col>
      <xdr:colOff>402167</xdr:colOff>
      <xdr:row>16</xdr:row>
      <xdr:rowOff>148167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C58012BD-6CC5-4440-B147-81A8706F30BE}"/>
            </a:ext>
          </a:extLst>
        </xdr:cNvPr>
        <xdr:cNvSpPr/>
      </xdr:nvSpPr>
      <xdr:spPr>
        <a:xfrm>
          <a:off x="3323166" y="2980971"/>
          <a:ext cx="127001" cy="2257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399429</xdr:colOff>
      <xdr:row>41</xdr:row>
      <xdr:rowOff>141880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9B3D072-99C7-EE48-9260-B998A1309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71429" cy="7961905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3EF9AB9A-ED8C-4A9A-8819-AE1D44A6784A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35F19A5E-6555-4797-8198-943C24753B44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436471</xdr:colOff>
      <xdr:row>15</xdr:row>
      <xdr:rowOff>55469</xdr:rowOff>
    </xdr:from>
    <xdr:to>
      <xdr:col>5</xdr:col>
      <xdr:colOff>741271</xdr:colOff>
      <xdr:row>16</xdr:row>
      <xdr:rowOff>169769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049320B-B5B5-45C7-80B7-917C1751535F}"/>
            </a:ext>
          </a:extLst>
        </xdr:cNvPr>
        <xdr:cNvSpPr/>
      </xdr:nvSpPr>
      <xdr:spPr>
        <a:xfrm>
          <a:off x="4246471" y="2924175"/>
          <a:ext cx="304800" cy="304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447998</xdr:colOff>
      <xdr:row>18</xdr:row>
      <xdr:rowOff>186531</xdr:rowOff>
    </xdr:from>
    <xdr:to>
      <xdr:col>3</xdr:col>
      <xdr:colOff>634999</xdr:colOff>
      <xdr:row>20</xdr:row>
      <xdr:rowOff>13555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F7C782B-8CE4-4C27-907A-130455515FB8}"/>
            </a:ext>
          </a:extLst>
        </xdr:cNvPr>
        <xdr:cNvSpPr/>
      </xdr:nvSpPr>
      <xdr:spPr>
        <a:xfrm>
          <a:off x="2733998" y="3623469"/>
          <a:ext cx="187001" cy="20802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637429</xdr:colOff>
      <xdr:row>42</xdr:row>
      <xdr:rowOff>8523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FF9FA4B-C9E6-B6DB-F796-21F1D87A0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71429" cy="8019048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E444D5D-4898-46DD-BFD8-E3AF907FCD23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94FE6F-FD8B-42F0-8FDE-C6A9022D79BF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349250</xdr:colOff>
      <xdr:row>11</xdr:row>
      <xdr:rowOff>179916</xdr:rowOff>
    </xdr:from>
    <xdr:to>
      <xdr:col>6</xdr:col>
      <xdr:colOff>116417</xdr:colOff>
      <xdr:row>15</xdr:row>
      <xdr:rowOff>95249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8CF1889-8B9E-43C0-8D89-855BABBF5B21}"/>
            </a:ext>
          </a:extLst>
        </xdr:cNvPr>
        <xdr:cNvSpPr/>
      </xdr:nvSpPr>
      <xdr:spPr>
        <a:xfrm>
          <a:off x="4159250" y="2285999"/>
          <a:ext cx="529167" cy="67733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438766</xdr:colOff>
      <xdr:row>13</xdr:row>
      <xdr:rowOff>120650</xdr:rowOff>
    </xdr:from>
    <xdr:to>
      <xdr:col>3</xdr:col>
      <xdr:colOff>146049</xdr:colOff>
      <xdr:row>15</xdr:row>
      <xdr:rowOff>82550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958E0911-5E1A-4BE8-B3B9-891ABECF5A54}"/>
            </a:ext>
          </a:extLst>
        </xdr:cNvPr>
        <xdr:cNvSpPr/>
      </xdr:nvSpPr>
      <xdr:spPr>
        <a:xfrm>
          <a:off x="1962766" y="2609850"/>
          <a:ext cx="469283" cy="3429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527050</xdr:colOff>
      <xdr:row>22</xdr:row>
      <xdr:rowOff>171450</xdr:rowOff>
    </xdr:from>
    <xdr:to>
      <xdr:col>5</xdr:col>
      <xdr:colOff>141817</xdr:colOff>
      <xdr:row>25</xdr:row>
      <xdr:rowOff>184150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30CD7FC3-2B14-4ED3-ACBF-B8353DFA0CDB}"/>
            </a:ext>
          </a:extLst>
        </xdr:cNvPr>
        <xdr:cNvSpPr/>
      </xdr:nvSpPr>
      <xdr:spPr>
        <a:xfrm>
          <a:off x="3575050" y="4375150"/>
          <a:ext cx="376767" cy="5842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122480</xdr:colOff>
      <xdr:row>24</xdr:row>
      <xdr:rowOff>91829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2D02427-ECA6-A074-5E9B-67A3ED2F7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462320" cy="4488569"/>
        </a:xfrm>
        <a:prstGeom prst="rect">
          <a:avLst/>
        </a:prstGeom>
      </xdr:spPr>
    </xdr:pic>
    <xdr:clientData/>
  </xdr:twoCellAnchor>
  <xdr:twoCellAnchor>
    <xdr:from>
      <xdr:col>5</xdr:col>
      <xdr:colOff>384622</xdr:colOff>
      <xdr:row>10</xdr:row>
      <xdr:rowOff>91439</xdr:rowOff>
    </xdr:from>
    <xdr:to>
      <xdr:col>5</xdr:col>
      <xdr:colOff>769619</xdr:colOff>
      <xdr:row>11</xdr:row>
      <xdr:rowOff>79914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FFA0E18-7E23-43C8-A569-1FE07906A372}"/>
            </a:ext>
          </a:extLst>
        </xdr:cNvPr>
        <xdr:cNvSpPr/>
      </xdr:nvSpPr>
      <xdr:spPr>
        <a:xfrm>
          <a:off x="4347022" y="1927859"/>
          <a:ext cx="384997" cy="17135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9</xdr:col>
      <xdr:colOff>681</xdr:colOff>
      <xdr:row>0</xdr:row>
      <xdr:rowOff>175451</xdr:rowOff>
    </xdr:from>
    <xdr:to>
      <xdr:col>9</xdr:col>
      <xdr:colOff>495300</xdr:colOff>
      <xdr:row>3</xdr:row>
      <xdr:rowOff>15240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AA208369-C595-4BD4-9F19-AB854813B03C}"/>
            </a:ext>
          </a:extLst>
        </xdr:cNvPr>
        <xdr:cNvSpPr/>
      </xdr:nvSpPr>
      <xdr:spPr>
        <a:xfrm>
          <a:off x="7133001" y="175451"/>
          <a:ext cx="494619" cy="39604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369407</xdr:colOff>
      <xdr:row>0</xdr:row>
      <xdr:rowOff>33085</xdr:rowOff>
    </xdr:from>
    <xdr:to>
      <xdr:col>2</xdr:col>
      <xdr:colOff>114300</xdr:colOff>
      <xdr:row>1</xdr:row>
      <xdr:rowOff>68580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C71AD838-454D-4F79-8B3D-C6D3DE70B770}"/>
            </a:ext>
          </a:extLst>
        </xdr:cNvPr>
        <xdr:cNvSpPr txBox="1"/>
      </xdr:nvSpPr>
      <xdr:spPr>
        <a:xfrm>
          <a:off x="1161887" y="33085"/>
          <a:ext cx="537373" cy="2259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750613</xdr:colOff>
      <xdr:row>10</xdr:row>
      <xdr:rowOff>142503</xdr:rowOff>
    </xdr:from>
    <xdr:to>
      <xdr:col>6</xdr:col>
      <xdr:colOff>518160</xdr:colOff>
      <xdr:row>12</xdr:row>
      <xdr:rowOff>76200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87AF984-54A4-4519-BFDF-045F364FA3B3}"/>
            </a:ext>
          </a:extLst>
        </xdr:cNvPr>
        <xdr:cNvSpPr txBox="1"/>
      </xdr:nvSpPr>
      <xdr:spPr>
        <a:xfrm>
          <a:off x="4713013" y="1978923"/>
          <a:ext cx="560027" cy="2994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51F3200E-DEDB-45C2-BDBD-6BC753E211F1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78288</xdr:colOff>
      <xdr:row>6</xdr:row>
      <xdr:rowOff>172233</xdr:rowOff>
    </xdr:from>
    <xdr:to>
      <xdr:col>1</xdr:col>
      <xdr:colOff>652397</xdr:colOff>
      <xdr:row>6</xdr:row>
      <xdr:rowOff>177452</xdr:rowOff>
    </xdr:to>
    <xdr:cxnSp macro="">
      <xdr:nvCxnSpPr>
        <xdr:cNvPr id="11" name="Conector recto 10">
          <a:extLst>
            <a:ext uri="{FF2B5EF4-FFF2-40B4-BE49-F238E27FC236}">
              <a16:creationId xmlns:a16="http://schemas.microsoft.com/office/drawing/2014/main" id="{8584FCBD-95E0-4D85-89B7-085FF41C23E3}"/>
            </a:ext>
          </a:extLst>
        </xdr:cNvPr>
        <xdr:cNvCxnSpPr/>
      </xdr:nvCxnSpPr>
      <xdr:spPr>
        <a:xfrm flipV="1">
          <a:off x="870768" y="1277133"/>
          <a:ext cx="574109" cy="5219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213880</xdr:colOff>
      <xdr:row>1</xdr:row>
      <xdr:rowOff>146972</xdr:rowOff>
    </xdr:from>
    <xdr:to>
      <xdr:col>1</xdr:col>
      <xdr:colOff>525779</xdr:colOff>
      <xdr:row>2</xdr:row>
      <xdr:rowOff>121920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5DEEEC9E-6B56-43C1-A5C2-E30FE35F0880}"/>
            </a:ext>
          </a:extLst>
        </xdr:cNvPr>
        <xdr:cNvSpPr/>
      </xdr:nvSpPr>
      <xdr:spPr>
        <a:xfrm>
          <a:off x="1006360" y="337472"/>
          <a:ext cx="311899" cy="15782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259080</xdr:colOff>
      <xdr:row>31</xdr:row>
      <xdr:rowOff>15240</xdr:rowOff>
    </xdr:from>
    <xdr:to>
      <xdr:col>8</xdr:col>
      <xdr:colOff>373459</xdr:colOff>
      <xdr:row>32</xdr:row>
      <xdr:rowOff>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EAF0597-F6FD-6EF5-7D7D-9424E41A2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06440" y="5707380"/>
          <a:ext cx="906859" cy="1676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51C8068E-67FA-42BE-B4DB-6928A65159AA}"/>
            </a:ext>
          </a:extLst>
        </xdr:cNvPr>
        <xdr:cNvSpPr/>
      </xdr:nvSpPr>
      <xdr:spPr>
        <a:xfrm>
          <a:off x="6705599" y="384175"/>
          <a:ext cx="185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EFA7E9B1-92D9-4E2D-9A5A-6916BA0C068A}"/>
            </a:ext>
          </a:extLst>
        </xdr:cNvPr>
        <xdr:cNvSpPr/>
      </xdr:nvSpPr>
      <xdr:spPr>
        <a:xfrm>
          <a:off x="6797100" y="574956"/>
          <a:ext cx="212888" cy="32515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211666</xdr:colOff>
      <xdr:row>0</xdr:row>
      <xdr:rowOff>123473</xdr:rowOff>
    </xdr:from>
    <xdr:to>
      <xdr:col>9</xdr:col>
      <xdr:colOff>499769</xdr:colOff>
      <xdr:row>30</xdr:row>
      <xdr:rowOff>126945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B5C9BA7-D6E2-0FF1-D560-489305E38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66" y="123473"/>
          <a:ext cx="5791436" cy="565379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523238</xdr:colOff>
      <xdr:row>42</xdr:row>
      <xdr:rowOff>179951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3AC6F10-1AAB-13FD-B3BB-C66EF0916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95238" cy="8190476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3E08102E-087F-4EB0-8928-7482CF21340A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51AE2B-D23F-4EA4-B088-BA98F904D1C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90714</xdr:colOff>
      <xdr:row>7</xdr:row>
      <xdr:rowOff>58965</xdr:rowOff>
    </xdr:from>
    <xdr:to>
      <xdr:col>3</xdr:col>
      <xdr:colOff>335644</xdr:colOff>
      <xdr:row>8</xdr:row>
      <xdr:rowOff>131536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1A4E127A-6CA4-4DF8-8D02-BE0136FBF714}"/>
            </a:ext>
          </a:extLst>
        </xdr:cNvPr>
        <xdr:cNvSpPr/>
      </xdr:nvSpPr>
      <xdr:spPr>
        <a:xfrm>
          <a:off x="2376714" y="1401536"/>
          <a:ext cx="244930" cy="26307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7</xdr:col>
      <xdr:colOff>153017</xdr:colOff>
      <xdr:row>12</xdr:row>
      <xdr:rowOff>17860</xdr:rowOff>
    </xdr:from>
    <xdr:to>
      <xdr:col>7</xdr:col>
      <xdr:colOff>365905</xdr:colOff>
      <xdr:row>12</xdr:row>
      <xdr:rowOff>147239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FA3823C9-EA91-49DF-BA1B-32598A2C7BEB}"/>
            </a:ext>
          </a:extLst>
        </xdr:cNvPr>
        <xdr:cNvSpPr/>
      </xdr:nvSpPr>
      <xdr:spPr>
        <a:xfrm>
          <a:off x="5487017" y="2313385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99580</xdr:colOff>
      <xdr:row>7</xdr:row>
      <xdr:rowOff>64943</xdr:rowOff>
    </xdr:from>
    <xdr:to>
      <xdr:col>5</xdr:col>
      <xdr:colOff>324716</xdr:colOff>
      <xdr:row>8</xdr:row>
      <xdr:rowOff>134216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0B8B82B-413E-4265-AB65-48F6C8CFB710}"/>
            </a:ext>
          </a:extLst>
        </xdr:cNvPr>
        <xdr:cNvSpPr/>
      </xdr:nvSpPr>
      <xdr:spPr>
        <a:xfrm>
          <a:off x="3909580" y="1407102"/>
          <a:ext cx="225136" cy="25977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443334</xdr:colOff>
      <xdr:row>18</xdr:row>
      <xdr:rowOff>7620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13908C11-E1CD-77BF-1C11-E9FE8E503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97293" cy="3338424"/>
        </a:xfrm>
        <a:prstGeom prst="rect">
          <a:avLst/>
        </a:prstGeom>
      </xdr:spPr>
    </xdr:pic>
    <xdr:clientData/>
  </xdr:twoCellAnchor>
  <xdr:twoCellAnchor>
    <xdr:from>
      <xdr:col>8</xdr:col>
      <xdr:colOff>624530</xdr:colOff>
      <xdr:row>6</xdr:row>
      <xdr:rowOff>29009</xdr:rowOff>
    </xdr:from>
    <xdr:to>
      <xdr:col>8</xdr:col>
      <xdr:colOff>774891</xdr:colOff>
      <xdr:row>7</xdr:row>
      <xdr:rowOff>138783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E5092BE-F61E-4E71-A7B6-51047E6BB3D8}"/>
            </a:ext>
          </a:extLst>
        </xdr:cNvPr>
        <xdr:cNvSpPr/>
      </xdr:nvSpPr>
      <xdr:spPr>
        <a:xfrm>
          <a:off x="6964370" y="1133909"/>
          <a:ext cx="150361" cy="29265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86859</xdr:colOff>
      <xdr:row>4</xdr:row>
      <xdr:rowOff>122813</xdr:rowOff>
    </xdr:from>
    <xdr:to>
      <xdr:col>3</xdr:col>
      <xdr:colOff>749401</xdr:colOff>
      <xdr:row>5</xdr:row>
      <xdr:rowOff>175362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DDDE1616-CBB1-455D-B36C-C02F65E9D44A}"/>
            </a:ext>
          </a:extLst>
        </xdr:cNvPr>
        <xdr:cNvSpPr txBox="1"/>
      </xdr:nvSpPr>
      <xdr:spPr>
        <a:xfrm>
          <a:off x="2455486" y="866452"/>
          <a:ext cx="662542" cy="23616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488573</xdr:colOff>
      <xdr:row>5</xdr:row>
      <xdr:rowOff>168036</xdr:rowOff>
    </xdr:from>
    <xdr:to>
      <xdr:col>4</xdr:col>
      <xdr:colOff>360975</xdr:colOff>
      <xdr:row>7</xdr:row>
      <xdr:rowOff>155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B9F5DD50-4E8A-44F7-9C55-9F984EF8CB69}"/>
            </a:ext>
          </a:extLst>
        </xdr:cNvPr>
        <xdr:cNvSpPr txBox="1"/>
      </xdr:nvSpPr>
      <xdr:spPr>
        <a:xfrm>
          <a:off x="2857200" y="1095289"/>
          <a:ext cx="661944" cy="199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558853</xdr:colOff>
      <xdr:row>7</xdr:row>
      <xdr:rowOff>5633</xdr:rowOff>
    </xdr:from>
    <xdr:to>
      <xdr:col>3</xdr:col>
      <xdr:colOff>663804</xdr:colOff>
      <xdr:row>7</xdr:row>
      <xdr:rowOff>132312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CC0AAA9A-8D18-459C-A0B6-96A4369D1E1A}"/>
            </a:ext>
          </a:extLst>
        </xdr:cNvPr>
        <xdr:cNvSpPr/>
      </xdr:nvSpPr>
      <xdr:spPr>
        <a:xfrm>
          <a:off x="2939121" y="1305746"/>
          <a:ext cx="104951" cy="126679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695227</xdr:colOff>
      <xdr:row>4</xdr:row>
      <xdr:rowOff>31423</xdr:rowOff>
    </xdr:from>
    <xdr:to>
      <xdr:col>3</xdr:col>
      <xdr:colOff>168897</xdr:colOff>
      <xdr:row>5</xdr:row>
      <xdr:rowOff>164969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A2B4224D-A009-4BFF-A799-79E9A2ED3D69}"/>
            </a:ext>
          </a:extLst>
        </xdr:cNvPr>
        <xdr:cNvSpPr/>
      </xdr:nvSpPr>
      <xdr:spPr>
        <a:xfrm>
          <a:off x="2282072" y="777712"/>
          <a:ext cx="267093" cy="318154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481031</xdr:colOff>
      <xdr:row>1</xdr:row>
      <xdr:rowOff>24621</xdr:rowOff>
    </xdr:from>
    <xdr:to>
      <xdr:col>9</xdr:col>
      <xdr:colOff>7620</xdr:colOff>
      <xdr:row>2</xdr:row>
      <xdr:rowOff>175260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CD699E6C-655F-4ED5-85B8-EBECADDA23CF}"/>
            </a:ext>
          </a:extLst>
        </xdr:cNvPr>
        <xdr:cNvSpPr/>
      </xdr:nvSpPr>
      <xdr:spPr>
        <a:xfrm>
          <a:off x="6820871" y="215121"/>
          <a:ext cx="319069" cy="3335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10</xdr:col>
      <xdr:colOff>441960</xdr:colOff>
      <xdr:row>6</xdr:row>
      <xdr:rowOff>73324</xdr:rowOff>
    </xdr:from>
    <xdr:to>
      <xdr:col>13</xdr:col>
      <xdr:colOff>267010</xdr:colOff>
      <xdr:row>8</xdr:row>
      <xdr:rowOff>106736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DDE60AA-4B71-97EF-CAEB-F1A303349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66760" y="1178224"/>
          <a:ext cx="2202490" cy="399172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76687</xdr:colOff>
      <xdr:row>28</xdr:row>
      <xdr:rowOff>91893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A02495B-1FD8-507D-08BC-AF81ACA11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47907" y="-147907"/>
          <a:ext cx="5332587" cy="5628401"/>
        </a:xfrm>
        <a:prstGeom prst="rect">
          <a:avLst/>
        </a:prstGeom>
      </xdr:spPr>
    </xdr:pic>
    <xdr:clientData/>
  </xdr:twoCellAnchor>
  <xdr:twoCellAnchor>
    <xdr:from>
      <xdr:col>1</xdr:col>
      <xdr:colOff>672217</xdr:colOff>
      <xdr:row>5</xdr:row>
      <xdr:rowOff>39866</xdr:rowOff>
    </xdr:from>
    <xdr:to>
      <xdr:col>1</xdr:col>
      <xdr:colOff>779888</xdr:colOff>
      <xdr:row>6</xdr:row>
      <xdr:rowOff>137619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D329383-4CF6-4455-A9C9-560CEE591453}"/>
            </a:ext>
          </a:extLst>
        </xdr:cNvPr>
        <xdr:cNvSpPr/>
      </xdr:nvSpPr>
      <xdr:spPr>
        <a:xfrm>
          <a:off x="1466414" y="959274"/>
          <a:ext cx="107671" cy="28020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505033</xdr:colOff>
      <xdr:row>0</xdr:row>
      <xdr:rowOff>186648</xdr:rowOff>
    </xdr:from>
    <xdr:to>
      <xdr:col>9</xdr:col>
      <xdr:colOff>3579</xdr:colOff>
      <xdr:row>2</xdr:row>
      <xdr:rowOff>100169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09AEC46-82D7-4C8C-AA09-B6E3A2877CC3}"/>
            </a:ext>
          </a:extLst>
        </xdr:cNvPr>
        <xdr:cNvSpPr/>
      </xdr:nvSpPr>
      <xdr:spPr>
        <a:xfrm>
          <a:off x="6858610" y="186648"/>
          <a:ext cx="292744" cy="28557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440253</xdr:colOff>
      <xdr:row>10</xdr:row>
      <xdr:rowOff>113161</xdr:rowOff>
    </xdr:from>
    <xdr:to>
      <xdr:col>2</xdr:col>
      <xdr:colOff>677535</xdr:colOff>
      <xdr:row>11</xdr:row>
      <xdr:rowOff>91994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A71CE77-4475-43DF-83FA-FDCCEE69C9ED}"/>
            </a:ext>
          </a:extLst>
        </xdr:cNvPr>
        <xdr:cNvSpPr/>
      </xdr:nvSpPr>
      <xdr:spPr>
        <a:xfrm flipV="1">
          <a:off x="1964253" y="2025488"/>
          <a:ext cx="237282" cy="16933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476845</xdr:colOff>
      <xdr:row>5</xdr:row>
      <xdr:rowOff>2424</xdr:rowOff>
    </xdr:from>
    <xdr:to>
      <xdr:col>2</xdr:col>
      <xdr:colOff>349845</xdr:colOff>
      <xdr:row>7</xdr:row>
      <xdr:rowOff>2424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4196732A-8CA6-40D7-A5B8-95A6E7FC1DA5}"/>
            </a:ext>
          </a:extLst>
        </xdr:cNvPr>
        <xdr:cNvSpPr txBox="1"/>
      </xdr:nvSpPr>
      <xdr:spPr>
        <a:xfrm>
          <a:off x="1269947" y="943261"/>
          <a:ext cx="666102" cy="37322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2</xdr:col>
      <xdr:colOff>662512</xdr:colOff>
      <xdr:row>9</xdr:row>
      <xdr:rowOff>129170</xdr:rowOff>
    </xdr:from>
    <xdr:to>
      <xdr:col>3</xdr:col>
      <xdr:colOff>534914</xdr:colOff>
      <xdr:row>11</xdr:row>
      <xdr:rowOff>129170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E8A03ACE-9F8D-447D-BD8F-FB441365FF7A}"/>
            </a:ext>
          </a:extLst>
        </xdr:cNvPr>
        <xdr:cNvSpPr txBox="1"/>
      </xdr:nvSpPr>
      <xdr:spPr>
        <a:xfrm>
          <a:off x="2186512" y="1850474"/>
          <a:ext cx="634402" cy="38100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5FF2DFA2-193D-4D29-A43E-E7161B648A36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503252</xdr:colOff>
      <xdr:row>4</xdr:row>
      <xdr:rowOff>178874</xdr:rowOff>
    </xdr:from>
    <xdr:to>
      <xdr:col>9</xdr:col>
      <xdr:colOff>0</xdr:colOff>
      <xdr:row>6</xdr:row>
      <xdr:rowOff>134828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5B9DC1E6-EB3C-49E0-BB76-37D6BBD87092}"/>
            </a:ext>
          </a:extLst>
        </xdr:cNvPr>
        <xdr:cNvSpPr/>
      </xdr:nvSpPr>
      <xdr:spPr>
        <a:xfrm>
          <a:off x="6856829" y="915832"/>
          <a:ext cx="290946" cy="32085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6</xdr:col>
      <xdr:colOff>511577</xdr:colOff>
      <xdr:row>31</xdr:row>
      <xdr:rowOff>42929</xdr:rowOff>
    </xdr:from>
    <xdr:to>
      <xdr:col>8</xdr:col>
      <xdr:colOff>622590</xdr:colOff>
      <xdr:row>33</xdr:row>
      <xdr:rowOff>43820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48D5C1B7-947A-D441-2D30-A7055CA0B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76760" y="5720366"/>
          <a:ext cx="1699407" cy="365792"/>
        </a:xfrm>
        <a:prstGeom prst="rect">
          <a:avLst/>
        </a:prstGeom>
      </xdr:spPr>
    </xdr:pic>
    <xdr:clientData/>
  </xdr:twoCellAnchor>
  <xdr:twoCellAnchor editAs="oneCell">
    <xdr:from>
      <xdr:col>10</xdr:col>
      <xdr:colOff>15551</xdr:colOff>
      <xdr:row>5</xdr:row>
      <xdr:rowOff>155806</xdr:rowOff>
    </xdr:from>
    <xdr:to>
      <xdr:col>13</xdr:col>
      <xdr:colOff>760639</xdr:colOff>
      <xdr:row>9</xdr:row>
      <xdr:rowOff>69979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DAA9DB81-5B41-BB21-CDB6-07EE4B71E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46571" y="1096643"/>
          <a:ext cx="3152970" cy="66062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91791</xdr:colOff>
      <xdr:row>27</xdr:row>
      <xdr:rowOff>99498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3AD519E-BD3A-F90E-6E6E-3B8C623EC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54191" cy="5052498"/>
        </a:xfrm>
        <a:prstGeom prst="rect">
          <a:avLst/>
        </a:prstGeom>
      </xdr:spPr>
    </xdr:pic>
    <xdr:clientData/>
  </xdr:twoCellAnchor>
  <xdr:twoCellAnchor>
    <xdr:from>
      <xdr:col>1</xdr:col>
      <xdr:colOff>746721</xdr:colOff>
      <xdr:row>3</xdr:row>
      <xdr:rowOff>140636</xdr:rowOff>
    </xdr:from>
    <xdr:to>
      <xdr:col>2</xdr:col>
      <xdr:colOff>679887</xdr:colOff>
      <xdr:row>5</xdr:row>
      <xdr:rowOff>174077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6F37660-6E72-4E6E-AA58-F6490CBA162F}"/>
            </a:ext>
          </a:extLst>
        </xdr:cNvPr>
        <xdr:cNvSpPr/>
      </xdr:nvSpPr>
      <xdr:spPr>
        <a:xfrm>
          <a:off x="1538281" y="698998"/>
          <a:ext cx="724727" cy="401303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624530</xdr:colOff>
      <xdr:row>6</xdr:row>
      <xdr:rowOff>29009</xdr:rowOff>
    </xdr:from>
    <xdr:to>
      <xdr:col>8</xdr:col>
      <xdr:colOff>774891</xdr:colOff>
      <xdr:row>7</xdr:row>
      <xdr:rowOff>138783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9B1314DC-478C-48D5-B073-75F5E524C91E}"/>
            </a:ext>
          </a:extLst>
        </xdr:cNvPr>
        <xdr:cNvSpPr/>
      </xdr:nvSpPr>
      <xdr:spPr>
        <a:xfrm>
          <a:off x="6979934" y="1155796"/>
          <a:ext cx="150361" cy="29622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278190</xdr:colOff>
      <xdr:row>3</xdr:row>
      <xdr:rowOff>127000</xdr:rowOff>
    </xdr:from>
    <xdr:to>
      <xdr:col>0</xdr:col>
      <xdr:colOff>755952</xdr:colOff>
      <xdr:row>3</xdr:row>
      <xdr:rowOff>127000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2B87F07F-C2A2-4E40-9E39-35E4B258862D}"/>
            </a:ext>
          </a:extLst>
        </xdr:cNvPr>
        <xdr:cNvCxnSpPr/>
      </xdr:nvCxnSpPr>
      <xdr:spPr>
        <a:xfrm>
          <a:off x="278190" y="683381"/>
          <a:ext cx="47776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472724</xdr:colOff>
      <xdr:row>2</xdr:row>
      <xdr:rowOff>107757</xdr:rowOff>
    </xdr:from>
    <xdr:to>
      <xdr:col>3</xdr:col>
      <xdr:colOff>345724</xdr:colOff>
      <xdr:row>3</xdr:row>
      <xdr:rowOff>159571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C9692B92-C09F-4D68-BC47-199D5632FABC}"/>
            </a:ext>
          </a:extLst>
        </xdr:cNvPr>
        <xdr:cNvSpPr txBox="1"/>
      </xdr:nvSpPr>
      <xdr:spPr>
        <a:xfrm>
          <a:off x="2058300" y="484909"/>
          <a:ext cx="665788" cy="236541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171196</xdr:colOff>
      <xdr:row>5</xdr:row>
      <xdr:rowOff>395</xdr:rowOff>
    </xdr:from>
    <xdr:to>
      <xdr:col>4</xdr:col>
      <xdr:colOff>43598</xdr:colOff>
      <xdr:row>6</xdr:row>
      <xdr:rowOff>15395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6F4E2F19-F07A-49F7-BAE6-41C415E2BFE6}"/>
            </a:ext>
          </a:extLst>
        </xdr:cNvPr>
        <xdr:cNvSpPr txBox="1"/>
      </xdr:nvSpPr>
      <xdr:spPr>
        <a:xfrm>
          <a:off x="2549560" y="931728"/>
          <a:ext cx="665190" cy="19972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284238</xdr:colOff>
      <xdr:row>5</xdr:row>
      <xdr:rowOff>170543</xdr:rowOff>
    </xdr:from>
    <xdr:to>
      <xdr:col>3</xdr:col>
      <xdr:colOff>291495</xdr:colOff>
      <xdr:row>5</xdr:row>
      <xdr:rowOff>175381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E03B111E-41EA-4423-9B98-C888B68DF077}"/>
            </a:ext>
          </a:extLst>
        </xdr:cNvPr>
        <xdr:cNvCxnSpPr/>
      </xdr:nvCxnSpPr>
      <xdr:spPr>
        <a:xfrm flipV="1">
          <a:off x="284238" y="1089781"/>
          <a:ext cx="2383971" cy="48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768678</xdr:colOff>
      <xdr:row>5</xdr:row>
      <xdr:rowOff>39412</xdr:rowOff>
    </xdr:from>
    <xdr:to>
      <xdr:col>3</xdr:col>
      <xdr:colOff>214837</xdr:colOff>
      <xdr:row>5</xdr:row>
      <xdr:rowOff>164362</xdr:rowOff>
    </xdr:to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FE7FE86B-5AD4-4D51-8794-A0668E8F50B6}"/>
            </a:ext>
          </a:extLst>
        </xdr:cNvPr>
        <xdr:cNvSpPr/>
      </xdr:nvSpPr>
      <xdr:spPr>
        <a:xfrm>
          <a:off x="2353101" y="955826"/>
          <a:ext cx="238370" cy="124950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309696</xdr:colOff>
      <xdr:row>3</xdr:row>
      <xdr:rowOff>128657</xdr:rowOff>
    </xdr:from>
    <xdr:to>
      <xdr:col>0</xdr:col>
      <xdr:colOff>440403</xdr:colOff>
      <xdr:row>4</xdr:row>
      <xdr:rowOff>120118</xdr:rowOff>
    </xdr:to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485F0839-B9CC-44B1-B48E-442CBF3968E8}"/>
            </a:ext>
          </a:extLst>
        </xdr:cNvPr>
        <xdr:cNvSpPr/>
      </xdr:nvSpPr>
      <xdr:spPr>
        <a:xfrm>
          <a:off x="309696" y="687957"/>
          <a:ext cx="130707" cy="17539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308193</xdr:colOff>
      <xdr:row>5</xdr:row>
      <xdr:rowOff>172572</xdr:rowOff>
    </xdr:from>
    <xdr:to>
      <xdr:col>0</xdr:col>
      <xdr:colOff>438690</xdr:colOff>
      <xdr:row>6</xdr:row>
      <xdr:rowOff>34360</xdr:rowOff>
    </xdr:to>
    <xdr:sp macro="" textlink="">
      <xdr:nvSpPr>
        <xdr:cNvPr id="18" name="Rectángulo 17">
          <a:extLst>
            <a:ext uri="{FF2B5EF4-FFF2-40B4-BE49-F238E27FC236}">
              <a16:creationId xmlns:a16="http://schemas.microsoft.com/office/drawing/2014/main" id="{31AE0BC7-468E-42E7-9E19-0B55A08946E0}"/>
            </a:ext>
          </a:extLst>
        </xdr:cNvPr>
        <xdr:cNvSpPr/>
      </xdr:nvSpPr>
      <xdr:spPr>
        <a:xfrm>
          <a:off x="308193" y="1099735"/>
          <a:ext cx="130497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145751</xdr:colOff>
      <xdr:row>0</xdr:row>
      <xdr:rowOff>192261</xdr:rowOff>
    </xdr:from>
    <xdr:to>
      <xdr:col>9</xdr:col>
      <xdr:colOff>157295</xdr:colOff>
      <xdr:row>4</xdr:row>
      <xdr:rowOff>62108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0D5987AB-2A4C-4A54-B908-5B41D315ACD5}"/>
            </a:ext>
          </a:extLst>
        </xdr:cNvPr>
        <xdr:cNvSpPr/>
      </xdr:nvSpPr>
      <xdr:spPr>
        <a:xfrm>
          <a:off x="6501155" y="192261"/>
          <a:ext cx="805970" cy="62374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741437</xdr:colOff>
      <xdr:row>3</xdr:row>
      <xdr:rowOff>147638</xdr:rowOff>
    </xdr:from>
    <xdr:to>
      <xdr:col>1</xdr:col>
      <xdr:colOff>747713</xdr:colOff>
      <xdr:row>21</xdr:row>
      <xdr:rowOff>99264</xdr:rowOff>
    </xdr:to>
    <xdr:cxnSp macro="">
      <xdr:nvCxnSpPr>
        <xdr:cNvPr id="20" name="Conector recto 19">
          <a:extLst>
            <a:ext uri="{FF2B5EF4-FFF2-40B4-BE49-F238E27FC236}">
              <a16:creationId xmlns:a16="http://schemas.microsoft.com/office/drawing/2014/main" id="{250FD579-11BA-4653-826F-15470A2013C4}"/>
            </a:ext>
          </a:extLst>
        </xdr:cNvPr>
        <xdr:cNvCxnSpPr/>
      </xdr:nvCxnSpPr>
      <xdr:spPr>
        <a:xfrm flipV="1">
          <a:off x="1532012" y="700088"/>
          <a:ext cx="6276" cy="3209176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760489</xdr:colOff>
      <xdr:row>5</xdr:row>
      <xdr:rowOff>157163</xdr:rowOff>
    </xdr:from>
    <xdr:to>
      <xdr:col>2</xdr:col>
      <xdr:colOff>766763</xdr:colOff>
      <xdr:row>21</xdr:row>
      <xdr:rowOff>123067</xdr:rowOff>
    </xdr:to>
    <xdr:cxnSp macro="">
      <xdr:nvCxnSpPr>
        <xdr:cNvPr id="24" name="Conector recto 23">
          <a:extLst>
            <a:ext uri="{FF2B5EF4-FFF2-40B4-BE49-F238E27FC236}">
              <a16:creationId xmlns:a16="http://schemas.microsoft.com/office/drawing/2014/main" id="{5B4345AE-0778-4C81-9255-C3A9142E7032}"/>
            </a:ext>
          </a:extLst>
        </xdr:cNvPr>
        <xdr:cNvCxnSpPr/>
      </xdr:nvCxnSpPr>
      <xdr:spPr>
        <a:xfrm flipV="1">
          <a:off x="2341639" y="1071563"/>
          <a:ext cx="6274" cy="2861504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233265</xdr:colOff>
      <xdr:row>29</xdr:row>
      <xdr:rowOff>85530</xdr:rowOff>
    </xdr:from>
    <xdr:to>
      <xdr:col>8</xdr:col>
      <xdr:colOff>719881</xdr:colOff>
      <xdr:row>31</xdr:row>
      <xdr:rowOff>161925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19C18FD-1FB8-5435-55F9-BED9B5259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1877" y="5520612"/>
          <a:ext cx="2072820" cy="449619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380381</xdr:colOff>
      <xdr:row>41</xdr:row>
      <xdr:rowOff>177594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B6BBD7E-69E0-E22E-DF99-860579B3B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52381" cy="8000000"/>
        </a:xfrm>
        <a:prstGeom prst="rect">
          <a:avLst/>
        </a:prstGeom>
      </xdr:spPr>
    </xdr:pic>
    <xdr:clientData/>
  </xdr:twoCellAnchor>
  <xdr:twoCellAnchor>
    <xdr:from>
      <xdr:col>1</xdr:col>
      <xdr:colOff>224514</xdr:colOff>
      <xdr:row>15</xdr:row>
      <xdr:rowOff>133802</xdr:rowOff>
    </xdr:from>
    <xdr:to>
      <xdr:col>1</xdr:col>
      <xdr:colOff>635593</xdr:colOff>
      <xdr:row>17</xdr:row>
      <xdr:rowOff>18141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71D3638B-DA1C-4685-8F51-349DAF4A392E}"/>
            </a:ext>
          </a:extLst>
        </xdr:cNvPr>
        <xdr:cNvSpPr/>
      </xdr:nvSpPr>
      <xdr:spPr>
        <a:xfrm>
          <a:off x="986514" y="2991302"/>
          <a:ext cx="411079" cy="2653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476582</xdr:colOff>
      <xdr:row>16</xdr:row>
      <xdr:rowOff>117929</xdr:rowOff>
    </xdr:from>
    <xdr:to>
      <xdr:col>1</xdr:col>
      <xdr:colOff>689470</xdr:colOff>
      <xdr:row>17</xdr:row>
      <xdr:rowOff>19694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07AA09E-3B9F-40D1-A07C-BD5CBB280890}"/>
            </a:ext>
          </a:extLst>
        </xdr:cNvPr>
        <xdr:cNvSpPr/>
      </xdr:nvSpPr>
      <xdr:spPr>
        <a:xfrm>
          <a:off x="1238582" y="3165929"/>
          <a:ext cx="212888" cy="9226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410970</xdr:colOff>
      <xdr:row>10</xdr:row>
      <xdr:rowOff>24696</xdr:rowOff>
    </xdr:from>
    <xdr:to>
      <xdr:col>4</xdr:col>
      <xdr:colOff>60049</xdr:colOff>
      <xdr:row>11</xdr:row>
      <xdr:rowOff>99535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8F7EA75-76BD-4870-BF7E-3E6DF594465E}"/>
            </a:ext>
          </a:extLst>
        </xdr:cNvPr>
        <xdr:cNvSpPr/>
      </xdr:nvSpPr>
      <xdr:spPr>
        <a:xfrm>
          <a:off x="2696970" y="1929696"/>
          <a:ext cx="411079" cy="2653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708904</xdr:colOff>
      <xdr:row>10</xdr:row>
      <xdr:rowOff>98778</xdr:rowOff>
    </xdr:from>
    <xdr:to>
      <xdr:col>4</xdr:col>
      <xdr:colOff>159792</xdr:colOff>
      <xdr:row>11</xdr:row>
      <xdr:rowOff>101089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4C0CB53-1A12-4972-9BC6-C5426061C18D}"/>
            </a:ext>
          </a:extLst>
        </xdr:cNvPr>
        <xdr:cNvSpPr/>
      </xdr:nvSpPr>
      <xdr:spPr>
        <a:xfrm>
          <a:off x="2994904" y="2003778"/>
          <a:ext cx="212888" cy="19281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1936</xdr:colOff>
      <xdr:row>7</xdr:row>
      <xdr:rowOff>45122</xdr:rowOff>
    </xdr:from>
    <xdr:to>
      <xdr:col>4</xdr:col>
      <xdr:colOff>272646</xdr:colOff>
      <xdr:row>9</xdr:row>
      <xdr:rowOff>30082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B8F7294-44EA-4BD1-8AFB-2133744C70C5}"/>
            </a:ext>
          </a:extLst>
        </xdr:cNvPr>
        <xdr:cNvSpPr/>
      </xdr:nvSpPr>
      <xdr:spPr>
        <a:xfrm>
          <a:off x="3049936" y="1378622"/>
          <a:ext cx="270710" cy="36596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139212</xdr:colOff>
      <xdr:row>8</xdr:row>
      <xdr:rowOff>157530</xdr:rowOff>
    </xdr:from>
    <xdr:to>
      <xdr:col>4</xdr:col>
      <xdr:colOff>271096</xdr:colOff>
      <xdr:row>10</xdr:row>
      <xdr:rowOff>126870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4FC6F070-FAE7-4090-BDFC-026E58746EDB}"/>
            </a:ext>
          </a:extLst>
        </xdr:cNvPr>
        <xdr:cNvSpPr/>
      </xdr:nvSpPr>
      <xdr:spPr>
        <a:xfrm>
          <a:off x="3187212" y="1681530"/>
          <a:ext cx="131884" cy="35034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175756</xdr:colOff>
      <xdr:row>34</xdr:row>
      <xdr:rowOff>541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DF4F1FD0-ABDB-A875-FFAF-498B02993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723116" cy="6241321"/>
        </a:xfrm>
        <a:prstGeom prst="rect">
          <a:avLst/>
        </a:prstGeom>
      </xdr:spPr>
    </xdr:pic>
    <xdr:clientData/>
  </xdr:twoCellAnchor>
  <xdr:twoCellAnchor>
    <xdr:from>
      <xdr:col>5</xdr:col>
      <xdr:colOff>780059</xdr:colOff>
      <xdr:row>15</xdr:row>
      <xdr:rowOff>71103</xdr:rowOff>
    </xdr:from>
    <xdr:to>
      <xdr:col>6</xdr:col>
      <xdr:colOff>80964</xdr:colOff>
      <xdr:row>17</xdr:row>
      <xdr:rowOff>104544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7B2FF11-63A1-40E6-BF49-82BA9BC2686A}"/>
            </a:ext>
          </a:extLst>
        </xdr:cNvPr>
        <xdr:cNvSpPr/>
      </xdr:nvSpPr>
      <xdr:spPr>
        <a:xfrm>
          <a:off x="4732934" y="2795253"/>
          <a:ext cx="91480" cy="395391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626258</xdr:colOff>
      <xdr:row>6</xdr:row>
      <xdr:rowOff>19927</xdr:rowOff>
    </xdr:from>
    <xdr:to>
      <xdr:col>8</xdr:col>
      <xdr:colOff>776619</xdr:colOff>
      <xdr:row>8</xdr:row>
      <xdr:rowOff>31606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4B9DFA-8529-4094-A093-6DD9760C9FC8}"/>
            </a:ext>
          </a:extLst>
        </xdr:cNvPr>
        <xdr:cNvSpPr/>
      </xdr:nvSpPr>
      <xdr:spPr>
        <a:xfrm>
          <a:off x="6934909" y="1145206"/>
          <a:ext cx="150361" cy="3838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101054</xdr:colOff>
      <xdr:row>1</xdr:row>
      <xdr:rowOff>98582</xdr:rowOff>
    </xdr:from>
    <xdr:to>
      <xdr:col>3</xdr:col>
      <xdr:colOff>767156</xdr:colOff>
      <xdr:row>2</xdr:row>
      <xdr:rowOff>154128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9A33FA2-024A-46A0-9CA6-DC800E3C3283}"/>
            </a:ext>
          </a:extLst>
        </xdr:cNvPr>
        <xdr:cNvSpPr txBox="1"/>
      </xdr:nvSpPr>
      <xdr:spPr>
        <a:xfrm>
          <a:off x="2480360" y="292970"/>
          <a:ext cx="666102" cy="242158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6</xdr:col>
      <xdr:colOff>56429</xdr:colOff>
      <xdr:row>14</xdr:row>
      <xdr:rowOff>153884</xdr:rowOff>
    </xdr:from>
    <xdr:to>
      <xdr:col>6</xdr:col>
      <xdr:colOff>721933</xdr:colOff>
      <xdr:row>15</xdr:row>
      <xdr:rowOff>168884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B92FA59C-4220-4EB9-8B5A-04048AC9744C}"/>
            </a:ext>
          </a:extLst>
        </xdr:cNvPr>
        <xdr:cNvSpPr txBox="1"/>
      </xdr:nvSpPr>
      <xdr:spPr>
        <a:xfrm>
          <a:off x="4815041" y="2774231"/>
          <a:ext cx="665504" cy="2016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76200</xdr:colOff>
      <xdr:row>2</xdr:row>
      <xdr:rowOff>142874</xdr:rowOff>
    </xdr:from>
    <xdr:to>
      <xdr:col>0</xdr:col>
      <xdr:colOff>638175</xdr:colOff>
      <xdr:row>3</xdr:row>
      <xdr:rowOff>59896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26829860-97C8-4A6B-96F6-71339ED7C4C3}"/>
            </a:ext>
          </a:extLst>
        </xdr:cNvPr>
        <xdr:cNvSpPr/>
      </xdr:nvSpPr>
      <xdr:spPr>
        <a:xfrm>
          <a:off x="76200" y="514349"/>
          <a:ext cx="561975" cy="97997"/>
        </a:xfrm>
        <a:prstGeom prst="rect">
          <a:avLst/>
        </a:prstGeom>
        <a:noFill/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113374</xdr:colOff>
      <xdr:row>0</xdr:row>
      <xdr:rowOff>181588</xdr:rowOff>
    </xdr:from>
    <xdr:to>
      <xdr:col>9</xdr:col>
      <xdr:colOff>17416</xdr:colOff>
      <xdr:row>2</xdr:row>
      <xdr:rowOff>180620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AAF2FE23-F464-4A35-B234-4CA8C7B3CF54}"/>
            </a:ext>
          </a:extLst>
        </xdr:cNvPr>
        <xdr:cNvSpPr/>
      </xdr:nvSpPr>
      <xdr:spPr>
        <a:xfrm>
          <a:off x="6422025" y="181588"/>
          <a:ext cx="692624" cy="3800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266700</xdr:colOff>
      <xdr:row>2</xdr:row>
      <xdr:rowOff>173355</xdr:rowOff>
    </xdr:from>
    <xdr:to>
      <xdr:col>3</xdr:col>
      <xdr:colOff>272416</xdr:colOff>
      <xdr:row>30</xdr:row>
      <xdr:rowOff>38100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2815DF7F-A788-4896-AE17-50A79AB30235}"/>
            </a:ext>
          </a:extLst>
        </xdr:cNvPr>
        <xdr:cNvCxnSpPr/>
      </xdr:nvCxnSpPr>
      <xdr:spPr>
        <a:xfrm flipV="1">
          <a:off x="2638425" y="544830"/>
          <a:ext cx="5716" cy="4951095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766204</xdr:colOff>
      <xdr:row>14</xdr:row>
      <xdr:rowOff>103823</xdr:rowOff>
    </xdr:from>
    <xdr:to>
      <xdr:col>5</xdr:col>
      <xdr:colOff>772478</xdr:colOff>
      <xdr:row>30</xdr:row>
      <xdr:rowOff>50677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8709604D-9599-4FA5-AB7C-D57FA89198E1}"/>
            </a:ext>
          </a:extLst>
        </xdr:cNvPr>
        <xdr:cNvCxnSpPr/>
      </xdr:nvCxnSpPr>
      <xdr:spPr>
        <a:xfrm flipV="1">
          <a:off x="4719079" y="2646998"/>
          <a:ext cx="6274" cy="2861504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314085</xdr:colOff>
      <xdr:row>31</xdr:row>
      <xdr:rowOff>176777</xdr:rowOff>
    </xdr:from>
    <xdr:to>
      <xdr:col>9</xdr:col>
      <xdr:colOff>565627</xdr:colOff>
      <xdr:row>34</xdr:row>
      <xdr:rowOff>62275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EDA43485-1588-F823-E01B-B0B0B54E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59705" y="5886954"/>
          <a:ext cx="2624352" cy="435296"/>
        </a:xfrm>
        <a:prstGeom prst="rect">
          <a:avLst/>
        </a:prstGeom>
      </xdr:spPr>
    </xdr:pic>
    <xdr:clientData/>
  </xdr:twoCellAnchor>
  <xdr:twoCellAnchor>
    <xdr:from>
      <xdr:col>0</xdr:col>
      <xdr:colOff>442913</xdr:colOff>
      <xdr:row>2</xdr:row>
      <xdr:rowOff>142875</xdr:rowOff>
    </xdr:from>
    <xdr:to>
      <xdr:col>3</xdr:col>
      <xdr:colOff>290513</xdr:colOff>
      <xdr:row>2</xdr:row>
      <xdr:rowOff>152400</xdr:rowOff>
    </xdr:to>
    <xdr:cxnSp macro="">
      <xdr:nvCxnSpPr>
        <xdr:cNvPr id="19" name="Conector recto 18">
          <a:extLst>
            <a:ext uri="{FF2B5EF4-FFF2-40B4-BE49-F238E27FC236}">
              <a16:creationId xmlns:a16="http://schemas.microsoft.com/office/drawing/2014/main" id="{EF2349E0-B379-4CDC-8BD7-9D450EDEA309}"/>
            </a:ext>
          </a:extLst>
        </xdr:cNvPr>
        <xdr:cNvCxnSpPr/>
      </xdr:nvCxnSpPr>
      <xdr:spPr>
        <a:xfrm>
          <a:off x="442913" y="514350"/>
          <a:ext cx="2219325" cy="9525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328613</xdr:colOff>
      <xdr:row>15</xdr:row>
      <xdr:rowOff>142875</xdr:rowOff>
    </xdr:from>
    <xdr:to>
      <xdr:col>6</xdr:col>
      <xdr:colOff>95250</xdr:colOff>
      <xdr:row>15</xdr:row>
      <xdr:rowOff>147637</xdr:rowOff>
    </xdr:to>
    <xdr:cxnSp macro="">
      <xdr:nvCxnSpPr>
        <xdr:cNvPr id="26" name="Conector recto 25">
          <a:extLst>
            <a:ext uri="{FF2B5EF4-FFF2-40B4-BE49-F238E27FC236}">
              <a16:creationId xmlns:a16="http://schemas.microsoft.com/office/drawing/2014/main" id="{86FA0A66-576F-45E8-A25A-557CA6D3D37E}"/>
            </a:ext>
          </a:extLst>
        </xdr:cNvPr>
        <xdr:cNvCxnSpPr/>
      </xdr:nvCxnSpPr>
      <xdr:spPr>
        <a:xfrm>
          <a:off x="328613" y="2867025"/>
          <a:ext cx="4510087" cy="4762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61907</xdr:colOff>
      <xdr:row>15</xdr:row>
      <xdr:rowOff>138113</xdr:rowOff>
    </xdr:from>
    <xdr:to>
      <xdr:col>0</xdr:col>
      <xdr:colOff>623882</xdr:colOff>
      <xdr:row>16</xdr:row>
      <xdr:rowOff>131333</xdr:rowOff>
    </xdr:to>
    <xdr:sp macro="" textlink="">
      <xdr:nvSpPr>
        <xdr:cNvPr id="28" name="Rectángulo 27">
          <a:extLst>
            <a:ext uri="{FF2B5EF4-FFF2-40B4-BE49-F238E27FC236}">
              <a16:creationId xmlns:a16="http://schemas.microsoft.com/office/drawing/2014/main" id="{F4EBC6A9-0ABE-4F51-AC00-ECA8060D9FA7}"/>
            </a:ext>
          </a:extLst>
        </xdr:cNvPr>
        <xdr:cNvSpPr/>
      </xdr:nvSpPr>
      <xdr:spPr>
        <a:xfrm>
          <a:off x="61907" y="2862263"/>
          <a:ext cx="561975" cy="174195"/>
        </a:xfrm>
        <a:prstGeom prst="rect">
          <a:avLst/>
        </a:prstGeom>
        <a:noFill/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99540</xdr:colOff>
      <xdr:row>0</xdr:row>
      <xdr:rowOff>9525</xdr:rowOff>
    </xdr:from>
    <xdr:to>
      <xdr:col>6</xdr:col>
      <xdr:colOff>603730</xdr:colOff>
      <xdr:row>42</xdr:row>
      <xdr:rowOff>170428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5851E1-B274-E14D-376B-DC830C622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540" y="9525"/>
          <a:ext cx="5245523" cy="7677422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AF7F1E8D-E10B-4455-AAF0-C53C91E36EEF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81AF5665-7CEB-4281-A02B-0F0B3B123B06}"/>
            </a:ext>
          </a:extLst>
        </xdr:cNvPr>
        <xdr:cNvSpPr/>
      </xdr:nvSpPr>
      <xdr:spPr>
        <a:xfrm>
          <a:off x="7031896" y="1396782"/>
          <a:ext cx="241463" cy="11985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194310</xdr:colOff>
      <xdr:row>5</xdr:row>
      <xdr:rowOff>104775</xdr:rowOff>
    </xdr:from>
    <xdr:to>
      <xdr:col>3</xdr:col>
      <xdr:colOff>453510</xdr:colOff>
      <xdr:row>6</xdr:row>
      <xdr:rowOff>172358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8B707E4A-4A59-4A74-BA5F-36F8F976DDF6}"/>
            </a:ext>
          </a:extLst>
        </xdr:cNvPr>
        <xdr:cNvSpPr/>
      </xdr:nvSpPr>
      <xdr:spPr>
        <a:xfrm>
          <a:off x="2480310" y="1068705"/>
          <a:ext cx="259200" cy="25808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776519</xdr:colOff>
      <xdr:row>17</xdr:row>
      <xdr:rowOff>50427</xdr:rowOff>
    </xdr:from>
    <xdr:to>
      <xdr:col>2</xdr:col>
      <xdr:colOff>281162</xdr:colOff>
      <xdr:row>18</xdr:row>
      <xdr:rowOff>554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FD42A25-264D-4315-89B7-BB96AC26BF09}"/>
            </a:ext>
          </a:extLst>
        </xdr:cNvPr>
        <xdr:cNvSpPr/>
      </xdr:nvSpPr>
      <xdr:spPr>
        <a:xfrm>
          <a:off x="1571083" y="3157042"/>
          <a:ext cx="299207" cy="1324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151796</xdr:colOff>
      <xdr:row>9</xdr:row>
      <xdr:rowOff>17318</xdr:rowOff>
    </xdr:from>
    <xdr:to>
      <xdr:col>4</xdr:col>
      <xdr:colOff>318137</xdr:colOff>
      <xdr:row>9</xdr:row>
      <xdr:rowOff>128868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1702E1F-EC12-44DF-87F3-D4A14348927E}"/>
            </a:ext>
          </a:extLst>
        </xdr:cNvPr>
        <xdr:cNvSpPr/>
      </xdr:nvSpPr>
      <xdr:spPr>
        <a:xfrm>
          <a:off x="3330052" y="1665062"/>
          <a:ext cx="166341" cy="1115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450031</xdr:colOff>
      <xdr:row>28</xdr:row>
      <xdr:rowOff>53790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342203E9-F7E4-C0EC-8F17-58AA9D47E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04911" cy="5189670"/>
        </a:xfrm>
        <a:prstGeom prst="rect">
          <a:avLst/>
        </a:prstGeom>
      </xdr:spPr>
    </xdr:pic>
    <xdr:clientData/>
  </xdr:twoCellAnchor>
  <xdr:twoCellAnchor>
    <xdr:from>
      <xdr:col>2</xdr:col>
      <xdr:colOff>547149</xdr:colOff>
      <xdr:row>11</xdr:row>
      <xdr:rowOff>25731</xdr:rowOff>
    </xdr:from>
    <xdr:to>
      <xdr:col>2</xdr:col>
      <xdr:colOff>616857</xdr:colOff>
      <xdr:row>13</xdr:row>
      <xdr:rowOff>59172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D681CC92-FA3B-4088-B611-9ABD6A91F264}"/>
            </a:ext>
          </a:extLst>
        </xdr:cNvPr>
        <xdr:cNvSpPr/>
      </xdr:nvSpPr>
      <xdr:spPr>
        <a:xfrm>
          <a:off x="2131625" y="2033541"/>
          <a:ext cx="69708" cy="39629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278190</xdr:colOff>
      <xdr:row>3</xdr:row>
      <xdr:rowOff>127000</xdr:rowOff>
    </xdr:from>
    <xdr:to>
      <xdr:col>0</xdr:col>
      <xdr:colOff>755952</xdr:colOff>
      <xdr:row>3</xdr:row>
      <xdr:rowOff>127000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464DBB2F-60C8-449E-99CB-4BD009EE1A7D}"/>
            </a:ext>
          </a:extLst>
        </xdr:cNvPr>
        <xdr:cNvCxnSpPr/>
      </xdr:nvCxnSpPr>
      <xdr:spPr>
        <a:xfrm>
          <a:off x="278190" y="683260"/>
          <a:ext cx="47776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472724</xdr:colOff>
      <xdr:row>2</xdr:row>
      <xdr:rowOff>107757</xdr:rowOff>
    </xdr:from>
    <xdr:to>
      <xdr:col>3</xdr:col>
      <xdr:colOff>345724</xdr:colOff>
      <xdr:row>3</xdr:row>
      <xdr:rowOff>159571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7C3F3C4-0CB2-417F-A9D6-325B569A64D7}"/>
            </a:ext>
          </a:extLst>
        </xdr:cNvPr>
        <xdr:cNvSpPr txBox="1"/>
      </xdr:nvSpPr>
      <xdr:spPr>
        <a:xfrm>
          <a:off x="2057684" y="481137"/>
          <a:ext cx="665480" cy="234694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171196</xdr:colOff>
      <xdr:row>5</xdr:row>
      <xdr:rowOff>395</xdr:rowOff>
    </xdr:from>
    <xdr:to>
      <xdr:col>4</xdr:col>
      <xdr:colOff>43598</xdr:colOff>
      <xdr:row>6</xdr:row>
      <xdr:rowOff>15395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25BE5F48-ACD2-4D6D-90C2-F55B72A1FEEF}"/>
            </a:ext>
          </a:extLst>
        </xdr:cNvPr>
        <xdr:cNvSpPr txBox="1"/>
      </xdr:nvSpPr>
      <xdr:spPr>
        <a:xfrm>
          <a:off x="2548636" y="922415"/>
          <a:ext cx="664882" cy="1978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1</xdr:col>
      <xdr:colOff>78498</xdr:colOff>
      <xdr:row>19</xdr:row>
      <xdr:rowOff>18143</xdr:rowOff>
    </xdr:from>
    <xdr:to>
      <xdr:col>4</xdr:col>
      <xdr:colOff>85755</xdr:colOff>
      <xdr:row>19</xdr:row>
      <xdr:rowOff>22981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0E3A8007-55EE-4181-8153-E0947FAC3558}"/>
            </a:ext>
          </a:extLst>
        </xdr:cNvPr>
        <xdr:cNvCxnSpPr/>
      </xdr:nvCxnSpPr>
      <xdr:spPr>
        <a:xfrm flipV="1">
          <a:off x="870978" y="3500483"/>
          <a:ext cx="2384697" cy="48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381630</xdr:colOff>
      <xdr:row>19</xdr:row>
      <xdr:rowOff>45460</xdr:rowOff>
    </xdr:from>
    <xdr:to>
      <xdr:col>4</xdr:col>
      <xdr:colOff>78619</xdr:colOff>
      <xdr:row>19</xdr:row>
      <xdr:rowOff>157238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B2AA03CA-217E-45FA-B97F-FBC0362E6E49}"/>
            </a:ext>
          </a:extLst>
        </xdr:cNvPr>
        <xdr:cNvSpPr/>
      </xdr:nvSpPr>
      <xdr:spPr>
        <a:xfrm>
          <a:off x="2758344" y="3504698"/>
          <a:ext cx="489227" cy="11177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130511</xdr:colOff>
      <xdr:row>1</xdr:row>
      <xdr:rowOff>9381</xdr:rowOff>
    </xdr:from>
    <xdr:to>
      <xdr:col>8</xdr:col>
      <xdr:colOff>731520</xdr:colOff>
      <xdr:row>4</xdr:row>
      <xdr:rowOff>30480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D4CB3D42-0BF4-4832-8E45-8F70AAD563BC}"/>
            </a:ext>
          </a:extLst>
        </xdr:cNvPr>
        <xdr:cNvSpPr/>
      </xdr:nvSpPr>
      <xdr:spPr>
        <a:xfrm>
          <a:off x="6470351" y="199881"/>
          <a:ext cx="601009" cy="5697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74628</xdr:colOff>
      <xdr:row>19</xdr:row>
      <xdr:rowOff>2751</xdr:rowOff>
    </xdr:from>
    <xdr:to>
      <xdr:col>4</xdr:col>
      <xdr:colOff>79500</xdr:colOff>
      <xdr:row>26</xdr:row>
      <xdr:rowOff>149257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B8667238-7499-48CE-B294-B5688890FDB1}"/>
            </a:ext>
          </a:extLst>
        </xdr:cNvPr>
        <xdr:cNvCxnSpPr/>
      </xdr:nvCxnSpPr>
      <xdr:spPr>
        <a:xfrm flipV="1">
          <a:off x="3248319" y="3518163"/>
          <a:ext cx="4872" cy="1446620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605723</xdr:colOff>
      <xdr:row>11</xdr:row>
      <xdr:rowOff>19532</xdr:rowOff>
    </xdr:from>
    <xdr:to>
      <xdr:col>2</xdr:col>
      <xdr:colOff>612743</xdr:colOff>
      <xdr:row>27</xdr:row>
      <xdr:rowOff>133547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6B2D7D51-B5B5-4CCD-8C95-9D94A0C99CA5}"/>
            </a:ext>
          </a:extLst>
        </xdr:cNvPr>
        <xdr:cNvCxnSpPr/>
      </xdr:nvCxnSpPr>
      <xdr:spPr>
        <a:xfrm flipH="1" flipV="1">
          <a:off x="2192568" y="2058078"/>
          <a:ext cx="7020" cy="3075603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233265</xdr:colOff>
      <xdr:row>29</xdr:row>
      <xdr:rowOff>85530</xdr:rowOff>
    </xdr:from>
    <xdr:to>
      <xdr:col>8</xdr:col>
      <xdr:colOff>719881</xdr:colOff>
      <xdr:row>31</xdr:row>
      <xdr:rowOff>161925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3474711E-CC29-4908-89BB-2DEE9EF4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88145" y="5411910"/>
          <a:ext cx="2071576" cy="442155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152400</xdr:colOff>
      <xdr:row>6</xdr:row>
      <xdr:rowOff>142180</xdr:rowOff>
    </xdr:from>
    <xdr:to>
      <xdr:col>13</xdr:col>
      <xdr:colOff>739421</xdr:colOff>
      <xdr:row>8</xdr:row>
      <xdr:rowOff>160056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67B58DE2-95E0-3553-1F64-DBA51C9A4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77200" y="1247080"/>
          <a:ext cx="2964461" cy="383636"/>
        </a:xfrm>
        <a:prstGeom prst="rect">
          <a:avLst/>
        </a:prstGeom>
      </xdr:spPr>
    </xdr:pic>
    <xdr:clientData/>
  </xdr:twoCellAnchor>
  <xdr:twoCellAnchor>
    <xdr:from>
      <xdr:col>0</xdr:col>
      <xdr:colOff>503791</xdr:colOff>
      <xdr:row>19</xdr:row>
      <xdr:rowOff>16431</xdr:rowOff>
    </xdr:from>
    <xdr:to>
      <xdr:col>1</xdr:col>
      <xdr:colOff>200780</xdr:colOff>
      <xdr:row>19</xdr:row>
      <xdr:rowOff>169333</xdr:rowOff>
    </xdr:to>
    <xdr:sp macro="" textlink="">
      <xdr:nvSpPr>
        <xdr:cNvPr id="22" name="Rectángulo 21">
          <a:extLst>
            <a:ext uri="{FF2B5EF4-FFF2-40B4-BE49-F238E27FC236}">
              <a16:creationId xmlns:a16="http://schemas.microsoft.com/office/drawing/2014/main" id="{F9C1A2AE-7C9A-43E7-82BA-2C3D6BE4A3C7}"/>
            </a:ext>
          </a:extLst>
        </xdr:cNvPr>
        <xdr:cNvSpPr/>
      </xdr:nvSpPr>
      <xdr:spPr>
        <a:xfrm>
          <a:off x="503791" y="3475669"/>
          <a:ext cx="489227" cy="152902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468715</xdr:colOff>
      <xdr:row>11</xdr:row>
      <xdr:rowOff>12095</xdr:rowOff>
    </xdr:from>
    <xdr:to>
      <xdr:col>1</xdr:col>
      <xdr:colOff>165704</xdr:colOff>
      <xdr:row>13</xdr:row>
      <xdr:rowOff>73780</xdr:rowOff>
    </xdr:to>
    <xdr:sp macro="" textlink="">
      <xdr:nvSpPr>
        <xdr:cNvPr id="23" name="Rectángulo 22">
          <a:extLst>
            <a:ext uri="{FF2B5EF4-FFF2-40B4-BE49-F238E27FC236}">
              <a16:creationId xmlns:a16="http://schemas.microsoft.com/office/drawing/2014/main" id="{34F237FF-1556-4E6A-9F18-8C9C56C025C3}"/>
            </a:ext>
          </a:extLst>
        </xdr:cNvPr>
        <xdr:cNvSpPr/>
      </xdr:nvSpPr>
      <xdr:spPr>
        <a:xfrm>
          <a:off x="468715" y="2019905"/>
          <a:ext cx="489227" cy="424542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457652</xdr:colOff>
      <xdr:row>22</xdr:row>
      <xdr:rowOff>152763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C3A5EDA-5972-56F6-1A01-03FB517E9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498094" y="-498094"/>
          <a:ext cx="4222000" cy="5218188"/>
        </a:xfrm>
        <a:prstGeom prst="rect">
          <a:avLst/>
        </a:prstGeom>
      </xdr:spPr>
    </xdr:pic>
    <xdr:clientData/>
  </xdr:twoCellAnchor>
  <xdr:twoCellAnchor>
    <xdr:from>
      <xdr:col>0</xdr:col>
      <xdr:colOff>200320</xdr:colOff>
      <xdr:row>11</xdr:row>
      <xdr:rowOff>52356</xdr:rowOff>
    </xdr:from>
    <xdr:to>
      <xdr:col>0</xdr:col>
      <xdr:colOff>419874</xdr:colOff>
      <xdr:row>11</xdr:row>
      <xdr:rowOff>121763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3425827-1AEC-474C-BEFC-946BF8D1C3F8}"/>
            </a:ext>
          </a:extLst>
        </xdr:cNvPr>
        <xdr:cNvSpPr/>
      </xdr:nvSpPr>
      <xdr:spPr>
        <a:xfrm>
          <a:off x="200320" y="2090902"/>
          <a:ext cx="219554" cy="6940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207816</xdr:colOff>
      <xdr:row>7</xdr:row>
      <xdr:rowOff>47133</xdr:rowOff>
    </xdr:from>
    <xdr:to>
      <xdr:col>0</xdr:col>
      <xdr:colOff>416352</xdr:colOff>
      <xdr:row>7</xdr:row>
      <xdr:rowOff>116492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9AB7282D-D6A3-4699-8C02-0C0F14DD3BEF}"/>
            </a:ext>
          </a:extLst>
        </xdr:cNvPr>
        <xdr:cNvSpPr/>
      </xdr:nvSpPr>
      <xdr:spPr>
        <a:xfrm flipV="1">
          <a:off x="207816" y="1347246"/>
          <a:ext cx="208536" cy="6935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531849</xdr:colOff>
      <xdr:row>6</xdr:row>
      <xdr:rowOff>35577</xdr:rowOff>
    </xdr:from>
    <xdr:to>
      <xdr:col>3</xdr:col>
      <xdr:colOff>404849</xdr:colOff>
      <xdr:row>8</xdr:row>
      <xdr:rowOff>35077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E2EE340C-B365-4927-9CE1-762EFEF2A18F}"/>
            </a:ext>
          </a:extLst>
        </xdr:cNvPr>
        <xdr:cNvSpPr txBox="1"/>
      </xdr:nvSpPr>
      <xdr:spPr>
        <a:xfrm>
          <a:off x="2112821" y="1153652"/>
          <a:ext cx="663486" cy="36981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274398</xdr:colOff>
      <xdr:row>10</xdr:row>
      <xdr:rowOff>61176</xdr:rowOff>
    </xdr:from>
    <xdr:to>
      <xdr:col>5</xdr:col>
      <xdr:colOff>146800</xdr:colOff>
      <xdr:row>12</xdr:row>
      <xdr:rowOff>61177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8F1B9B04-5346-4EA8-A08B-E4434A3FBF4E}"/>
            </a:ext>
          </a:extLst>
        </xdr:cNvPr>
        <xdr:cNvSpPr txBox="1"/>
      </xdr:nvSpPr>
      <xdr:spPr>
        <a:xfrm>
          <a:off x="3436342" y="1919886"/>
          <a:ext cx="662888" cy="37031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EEB98F90-9428-46B2-A6B4-85DF2B61C911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310341</xdr:colOff>
      <xdr:row>5</xdr:row>
      <xdr:rowOff>3883</xdr:rowOff>
    </xdr:from>
    <xdr:to>
      <xdr:col>9</xdr:col>
      <xdr:colOff>3927</xdr:colOff>
      <xdr:row>6</xdr:row>
      <xdr:rowOff>54990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4788E8DB-317F-4B14-B042-89E2DA7F702A}"/>
            </a:ext>
          </a:extLst>
        </xdr:cNvPr>
        <xdr:cNvSpPr/>
      </xdr:nvSpPr>
      <xdr:spPr>
        <a:xfrm>
          <a:off x="6657722" y="934780"/>
          <a:ext cx="487009" cy="23571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306371</xdr:colOff>
      <xdr:row>7</xdr:row>
      <xdr:rowOff>70527</xdr:rowOff>
    </xdr:from>
    <xdr:to>
      <xdr:col>2</xdr:col>
      <xdr:colOff>750217</xdr:colOff>
      <xdr:row>7</xdr:row>
      <xdr:rowOff>125691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B601E2F8-DC55-40F2-8AA3-5B07D85C78D8}"/>
            </a:ext>
          </a:extLst>
        </xdr:cNvPr>
        <xdr:cNvSpPr/>
      </xdr:nvSpPr>
      <xdr:spPr>
        <a:xfrm>
          <a:off x="1893216" y="1370640"/>
          <a:ext cx="443846" cy="5516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212103</xdr:colOff>
      <xdr:row>11</xdr:row>
      <xdr:rowOff>55061</xdr:rowOff>
    </xdr:from>
    <xdr:to>
      <xdr:col>4</xdr:col>
      <xdr:colOff>287045</xdr:colOff>
      <xdr:row>11</xdr:row>
      <xdr:rowOff>149258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6F8B0E93-5E9E-4559-8A37-97F7A3406150}"/>
            </a:ext>
          </a:extLst>
        </xdr:cNvPr>
        <xdr:cNvSpPr/>
      </xdr:nvSpPr>
      <xdr:spPr>
        <a:xfrm>
          <a:off x="3385794" y="2093607"/>
          <a:ext cx="74942" cy="94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10</xdr:col>
      <xdr:colOff>145329</xdr:colOff>
      <xdr:row>5</xdr:row>
      <xdr:rowOff>153186</xdr:rowOff>
    </xdr:from>
    <xdr:to>
      <xdr:col>13</xdr:col>
      <xdr:colOff>447533</xdr:colOff>
      <xdr:row>7</xdr:row>
      <xdr:rowOff>88796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D439EA8-F3EA-1F58-AE5D-2D21AEF41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9556" y="1084083"/>
          <a:ext cx="2682472" cy="304826"/>
        </a:xfrm>
        <a:prstGeom prst="rect">
          <a:avLst/>
        </a:prstGeom>
      </xdr:spPr>
    </xdr:pic>
    <xdr:clientData/>
  </xdr:twoCellAnchor>
  <xdr:twoCellAnchor editAs="oneCell">
    <xdr:from>
      <xdr:col>5</xdr:col>
      <xdr:colOff>212103</xdr:colOff>
      <xdr:row>31</xdr:row>
      <xdr:rowOff>27495</xdr:rowOff>
    </xdr:from>
    <xdr:to>
      <xdr:col>9</xdr:col>
      <xdr:colOff>498192</xdr:colOff>
      <xdr:row>34</xdr:row>
      <xdr:rowOff>129048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A3CCF7E-BD51-D2BF-982B-99504EE65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9216" y="5773918"/>
          <a:ext cx="3459780" cy="655377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475619</xdr:colOff>
      <xdr:row>41</xdr:row>
      <xdr:rowOff>181879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C8E7AEE-F148-8024-6333-E22DA33C6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47619" cy="8009524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5986FC0-DE83-4E06-9B20-08A0847CCBAB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8E9A886-49F4-4F0F-A102-9440878C0D30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459719</xdr:colOff>
      <xdr:row>14</xdr:row>
      <xdr:rowOff>107845</xdr:rowOff>
    </xdr:from>
    <xdr:to>
      <xdr:col>5</xdr:col>
      <xdr:colOff>768298</xdr:colOff>
      <xdr:row>16</xdr:row>
      <xdr:rowOff>29404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AE1A523-FBD4-44CC-89FB-6AB49CD85E27}"/>
            </a:ext>
          </a:extLst>
        </xdr:cNvPr>
        <xdr:cNvSpPr/>
      </xdr:nvSpPr>
      <xdr:spPr>
        <a:xfrm>
          <a:off x="4427157" y="2674085"/>
          <a:ext cx="308579" cy="28681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635617</xdr:colOff>
      <xdr:row>16</xdr:row>
      <xdr:rowOff>56284</xdr:rowOff>
    </xdr:from>
    <xdr:to>
      <xdr:col>2</xdr:col>
      <xdr:colOff>736023</xdr:colOff>
      <xdr:row>17</xdr:row>
      <xdr:rowOff>115489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C06E2D9-1ADE-4F6C-9BF0-A95007D5F25F}"/>
            </a:ext>
          </a:extLst>
        </xdr:cNvPr>
        <xdr:cNvSpPr/>
      </xdr:nvSpPr>
      <xdr:spPr>
        <a:xfrm>
          <a:off x="2159617" y="3112943"/>
          <a:ext cx="100406" cy="24970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157529</xdr:colOff>
      <xdr:row>27</xdr:row>
      <xdr:rowOff>51290</xdr:rowOff>
    </xdr:from>
    <xdr:to>
      <xdr:col>5</xdr:col>
      <xdr:colOff>362682</xdr:colOff>
      <xdr:row>28</xdr:row>
      <xdr:rowOff>139212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A6561934-BC5D-46D1-A86F-0731D8A03F48}"/>
            </a:ext>
          </a:extLst>
        </xdr:cNvPr>
        <xdr:cNvSpPr/>
      </xdr:nvSpPr>
      <xdr:spPr>
        <a:xfrm>
          <a:off x="3967529" y="5205780"/>
          <a:ext cx="205153" cy="27842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4B43000E-BDB1-4E50-BBBB-2B97EF7E9871}"/>
            </a:ext>
          </a:extLst>
        </xdr:cNvPr>
        <xdr:cNvSpPr/>
      </xdr:nvSpPr>
      <xdr:spPr>
        <a:xfrm>
          <a:off x="8254999" y="384175"/>
          <a:ext cx="312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16</xdr:row>
      <xdr:rowOff>142358</xdr:rowOff>
    </xdr:from>
    <xdr:to>
      <xdr:col>9</xdr:col>
      <xdr:colOff>481542</xdr:colOff>
      <xdr:row>34</xdr:row>
      <xdr:rowOff>126363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C4593-B5C9-D462-CB33-102D71720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49072"/>
          <a:ext cx="5964307" cy="3356461"/>
        </a:xfrm>
        <a:prstGeom prst="rect">
          <a:avLst/>
        </a:prstGeom>
      </xdr:spPr>
    </xdr:pic>
    <xdr:clientData/>
  </xdr:twoCellAnchor>
  <xdr:twoCellAnchor>
    <xdr:from>
      <xdr:col>7</xdr:col>
      <xdr:colOff>216478</xdr:colOff>
      <xdr:row>19</xdr:row>
      <xdr:rowOff>110826</xdr:rowOff>
    </xdr:from>
    <xdr:to>
      <xdr:col>7</xdr:col>
      <xdr:colOff>588375</xdr:colOff>
      <xdr:row>20</xdr:row>
      <xdr:rowOff>185393</xdr:rowOff>
    </xdr:to>
    <xdr:sp macro="" textlink="">
      <xdr:nvSpPr>
        <xdr:cNvPr id="4" name="Rectángulo 4">
          <a:extLst>
            <a:ext uri="{FF2B5EF4-FFF2-40B4-BE49-F238E27FC236}">
              <a16:creationId xmlns:a16="http://schemas.microsoft.com/office/drawing/2014/main" id="{3E62E8D7-C93A-427D-B67E-42075E6935AD}"/>
            </a:ext>
          </a:extLst>
        </xdr:cNvPr>
        <xdr:cNvSpPr/>
      </xdr:nvSpPr>
      <xdr:spPr>
        <a:xfrm>
          <a:off x="4482745" y="3684366"/>
          <a:ext cx="371897" cy="26218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450059</xdr:colOff>
      <xdr:row>27</xdr:row>
      <xdr:rowOff>59237</xdr:rowOff>
    </xdr:from>
    <xdr:to>
      <xdr:col>7</xdr:col>
      <xdr:colOff>61000</xdr:colOff>
      <xdr:row>27</xdr:row>
      <xdr:rowOff>183872</xdr:rowOff>
    </xdr:to>
    <xdr:sp macro="" textlink="">
      <xdr:nvSpPr>
        <xdr:cNvPr id="6" name="Rectángulo 7">
          <a:extLst>
            <a:ext uri="{FF2B5EF4-FFF2-40B4-BE49-F238E27FC236}">
              <a16:creationId xmlns:a16="http://schemas.microsoft.com/office/drawing/2014/main" id="{723EC140-6E46-4A03-BBE5-B0032AB55F9F}"/>
            </a:ext>
          </a:extLst>
        </xdr:cNvPr>
        <xdr:cNvSpPr/>
      </xdr:nvSpPr>
      <xdr:spPr>
        <a:xfrm>
          <a:off x="4106120" y="5119995"/>
          <a:ext cx="220284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135628</xdr:rowOff>
    </xdr:from>
    <xdr:to>
      <xdr:col>0</xdr:col>
      <xdr:colOff>220294</xdr:colOff>
      <xdr:row>17</xdr:row>
      <xdr:rowOff>72770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F9296469-852B-4185-947B-133D56D5C249}"/>
            </a:ext>
          </a:extLst>
        </xdr:cNvPr>
        <xdr:cNvSpPr/>
      </xdr:nvSpPr>
      <xdr:spPr>
        <a:xfrm>
          <a:off x="0" y="3145245"/>
          <a:ext cx="220294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150271</xdr:rowOff>
    </xdr:from>
    <xdr:to>
      <xdr:col>0</xdr:col>
      <xdr:colOff>219755</xdr:colOff>
      <xdr:row>17</xdr:row>
      <xdr:rowOff>88334</xdr:rowOff>
    </xdr:to>
    <xdr:sp macro="" textlink="">
      <xdr:nvSpPr>
        <xdr:cNvPr id="9" name="Rectángulo 7">
          <a:extLst>
            <a:ext uri="{FF2B5EF4-FFF2-40B4-BE49-F238E27FC236}">
              <a16:creationId xmlns:a16="http://schemas.microsoft.com/office/drawing/2014/main" id="{C28D8CA3-6C9A-4BA1-BE44-79163AFE9603}"/>
            </a:ext>
          </a:extLst>
        </xdr:cNvPr>
        <xdr:cNvSpPr/>
      </xdr:nvSpPr>
      <xdr:spPr>
        <a:xfrm>
          <a:off x="0" y="3145245"/>
          <a:ext cx="219755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147671</xdr:rowOff>
    </xdr:from>
    <xdr:to>
      <xdr:col>0</xdr:col>
      <xdr:colOff>221039</xdr:colOff>
      <xdr:row>17</xdr:row>
      <xdr:rowOff>85542</xdr:rowOff>
    </xdr:to>
    <xdr:sp macro="" textlink="">
      <xdr:nvSpPr>
        <xdr:cNvPr id="10" name="Rectángulo 7">
          <a:extLst>
            <a:ext uri="{FF2B5EF4-FFF2-40B4-BE49-F238E27FC236}">
              <a16:creationId xmlns:a16="http://schemas.microsoft.com/office/drawing/2014/main" id="{DF9208CB-29CC-47A1-AD62-099608391640}"/>
            </a:ext>
          </a:extLst>
        </xdr:cNvPr>
        <xdr:cNvSpPr/>
      </xdr:nvSpPr>
      <xdr:spPr>
        <a:xfrm>
          <a:off x="0" y="3145245"/>
          <a:ext cx="221039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138520</xdr:rowOff>
    </xdr:from>
    <xdr:to>
      <xdr:col>0</xdr:col>
      <xdr:colOff>255672</xdr:colOff>
      <xdr:row>18</xdr:row>
      <xdr:rowOff>27067</xdr:rowOff>
    </xdr:to>
    <xdr:sp macro="" textlink="">
      <xdr:nvSpPr>
        <xdr:cNvPr id="11" name="Rectángulo 7">
          <a:extLst>
            <a:ext uri="{FF2B5EF4-FFF2-40B4-BE49-F238E27FC236}">
              <a16:creationId xmlns:a16="http://schemas.microsoft.com/office/drawing/2014/main" id="{35BDCE70-AFCA-460B-B45F-A9E3FD7CBD0A}"/>
            </a:ext>
          </a:extLst>
        </xdr:cNvPr>
        <xdr:cNvSpPr/>
      </xdr:nvSpPr>
      <xdr:spPr>
        <a:xfrm>
          <a:off x="0" y="3145245"/>
          <a:ext cx="255672" cy="263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156366</xdr:rowOff>
    </xdr:from>
    <xdr:to>
      <xdr:col>0</xdr:col>
      <xdr:colOff>255672</xdr:colOff>
      <xdr:row>18</xdr:row>
      <xdr:rowOff>47321</xdr:rowOff>
    </xdr:to>
    <xdr:sp macro="" textlink="">
      <xdr:nvSpPr>
        <xdr:cNvPr id="12" name="Rectángulo 7">
          <a:extLst>
            <a:ext uri="{FF2B5EF4-FFF2-40B4-BE49-F238E27FC236}">
              <a16:creationId xmlns:a16="http://schemas.microsoft.com/office/drawing/2014/main" id="{5A45E6FE-B881-490C-A97C-83D0A373650E}"/>
            </a:ext>
          </a:extLst>
        </xdr:cNvPr>
        <xdr:cNvSpPr/>
      </xdr:nvSpPr>
      <xdr:spPr>
        <a:xfrm>
          <a:off x="0" y="3145245"/>
          <a:ext cx="255672" cy="263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134628</xdr:colOff>
      <xdr:row>20</xdr:row>
      <xdr:rowOff>80777</xdr:rowOff>
    </xdr:from>
    <xdr:to>
      <xdr:col>4</xdr:col>
      <xdr:colOff>180347</xdr:colOff>
      <xdr:row>20</xdr:row>
      <xdr:rowOff>182870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D195EE58-FFD9-4EF1-899C-3DE773AAFD9C}"/>
            </a:ext>
          </a:extLst>
        </xdr:cNvPr>
        <xdr:cNvSpPr/>
      </xdr:nvSpPr>
      <xdr:spPr>
        <a:xfrm>
          <a:off x="2571412" y="3836925"/>
          <a:ext cx="45719" cy="10209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0</xdr:rowOff>
    </xdr:from>
    <xdr:to>
      <xdr:col>7</xdr:col>
      <xdr:colOff>553726</xdr:colOff>
      <xdr:row>19</xdr:row>
      <xdr:rowOff>22860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BA38E15-C889-7EEC-F411-0D93A8379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" y="0"/>
          <a:ext cx="5878201" cy="3591560"/>
        </a:xfrm>
        <a:prstGeom prst="rect">
          <a:avLst/>
        </a:prstGeom>
      </xdr:spPr>
    </xdr:pic>
    <xdr:clientData/>
  </xdr:twoCellAnchor>
  <xdr:twoCellAnchor>
    <xdr:from>
      <xdr:col>1</xdr:col>
      <xdr:colOff>728433</xdr:colOff>
      <xdr:row>1</xdr:row>
      <xdr:rowOff>93379</xdr:rowOff>
    </xdr:from>
    <xdr:to>
      <xdr:col>2</xdr:col>
      <xdr:colOff>598494</xdr:colOff>
      <xdr:row>2</xdr:row>
      <xdr:rowOff>142342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85310619-8712-4D46-B7AF-2941B372CE03}"/>
            </a:ext>
          </a:extLst>
        </xdr:cNvPr>
        <xdr:cNvSpPr txBox="1"/>
      </xdr:nvSpPr>
      <xdr:spPr>
        <a:xfrm>
          <a:off x="1520315" y="287614"/>
          <a:ext cx="661944" cy="228257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448083</xdr:colOff>
      <xdr:row>8</xdr:row>
      <xdr:rowOff>128292</xdr:rowOff>
    </xdr:from>
    <xdr:to>
      <xdr:col>6</xdr:col>
      <xdr:colOff>320485</xdr:colOff>
      <xdr:row>9</xdr:row>
      <xdr:rowOff>143291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64CDA412-3FAB-423E-A15F-82D6F3F4B8B7}"/>
            </a:ext>
          </a:extLst>
        </xdr:cNvPr>
        <xdr:cNvSpPr txBox="1"/>
      </xdr:nvSpPr>
      <xdr:spPr>
        <a:xfrm>
          <a:off x="4407495" y="1577586"/>
          <a:ext cx="664284" cy="1942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5</xdr:col>
      <xdr:colOff>164354</xdr:colOff>
      <xdr:row>9</xdr:row>
      <xdr:rowOff>135769</xdr:rowOff>
    </xdr:from>
    <xdr:to>
      <xdr:col>5</xdr:col>
      <xdr:colOff>597466</xdr:colOff>
      <xdr:row>10</xdr:row>
      <xdr:rowOff>112058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A18ACA7-4F09-46BA-8B76-C81AC556C291}"/>
            </a:ext>
          </a:extLst>
        </xdr:cNvPr>
        <xdr:cNvSpPr/>
      </xdr:nvSpPr>
      <xdr:spPr>
        <a:xfrm>
          <a:off x="4123766" y="1764357"/>
          <a:ext cx="433112" cy="155583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365126</xdr:colOff>
      <xdr:row>2</xdr:row>
      <xdr:rowOff>172719</xdr:rowOff>
    </xdr:from>
    <xdr:to>
      <xdr:col>2</xdr:col>
      <xdr:colOff>111126</xdr:colOff>
      <xdr:row>4</xdr:row>
      <xdr:rowOff>113071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977E186-0852-4FF6-B1A3-B8F1834EDAA0}"/>
            </a:ext>
          </a:extLst>
        </xdr:cNvPr>
        <xdr:cNvSpPr/>
      </xdr:nvSpPr>
      <xdr:spPr>
        <a:xfrm>
          <a:off x="1156623" y="546345"/>
          <a:ext cx="537497" cy="304145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174084</xdr:colOff>
      <xdr:row>2</xdr:row>
      <xdr:rowOff>115743</xdr:rowOff>
    </xdr:from>
    <xdr:to>
      <xdr:col>7</xdr:col>
      <xdr:colOff>120650</xdr:colOff>
      <xdr:row>4</xdr:row>
      <xdr:rowOff>108011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85BB54F4-215A-4AB7-BFC9-4595405B3D3D}"/>
            </a:ext>
          </a:extLst>
        </xdr:cNvPr>
        <xdr:cNvSpPr/>
      </xdr:nvSpPr>
      <xdr:spPr>
        <a:xfrm>
          <a:off x="4746084" y="499918"/>
          <a:ext cx="708566" cy="3669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8</xdr:col>
      <xdr:colOff>351117</xdr:colOff>
      <xdr:row>25</xdr:row>
      <xdr:rowOff>186765</xdr:rowOff>
    </xdr:from>
    <xdr:to>
      <xdr:col>9</xdr:col>
      <xdr:colOff>496576</xdr:colOff>
      <xdr:row>29</xdr:row>
      <xdr:rowOff>41738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B35D394-614C-A83E-2282-C315C44A5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176" y="4684059"/>
          <a:ext cx="937341" cy="602032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8</xdr:col>
      <xdr:colOff>7302</xdr:colOff>
      <xdr:row>19</xdr:row>
      <xdr:rowOff>76201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B5FA2D3-2C06-FDE3-F61F-6BCB42EE6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6347142" cy="3558540"/>
        </a:xfrm>
        <a:prstGeom prst="rect">
          <a:avLst/>
        </a:prstGeom>
      </xdr:spPr>
    </xdr:pic>
    <xdr:clientData/>
  </xdr:twoCellAnchor>
  <xdr:twoCellAnchor>
    <xdr:from>
      <xdr:col>3</xdr:col>
      <xdr:colOff>80733</xdr:colOff>
      <xdr:row>2</xdr:row>
      <xdr:rowOff>47659</xdr:rowOff>
    </xdr:from>
    <xdr:to>
      <xdr:col>3</xdr:col>
      <xdr:colOff>743274</xdr:colOff>
      <xdr:row>3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06A91720-4F8F-4053-80CC-3C72730766B9}"/>
            </a:ext>
          </a:extLst>
        </xdr:cNvPr>
        <xdr:cNvSpPr txBox="1"/>
      </xdr:nvSpPr>
      <xdr:spPr>
        <a:xfrm>
          <a:off x="2458173" y="42103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120423</xdr:colOff>
      <xdr:row>6</xdr:row>
      <xdr:rowOff>97812</xdr:rowOff>
    </xdr:from>
    <xdr:to>
      <xdr:col>5</xdr:col>
      <xdr:colOff>785305</xdr:colOff>
      <xdr:row>7</xdr:row>
      <xdr:rowOff>112811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74EC467C-5683-4F67-9C88-94B6065103E4}"/>
            </a:ext>
          </a:extLst>
        </xdr:cNvPr>
        <xdr:cNvSpPr txBox="1"/>
      </xdr:nvSpPr>
      <xdr:spPr>
        <a:xfrm>
          <a:off x="4082823" y="120271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34814</xdr:colOff>
      <xdr:row>3</xdr:row>
      <xdr:rowOff>74809</xdr:rowOff>
    </xdr:from>
    <xdr:to>
      <xdr:col>3</xdr:col>
      <xdr:colOff>327660</xdr:colOff>
      <xdr:row>3</xdr:row>
      <xdr:rowOff>167640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DBE3F95-1D25-432E-A3FD-15A536103A52}"/>
            </a:ext>
          </a:extLst>
        </xdr:cNvPr>
        <xdr:cNvSpPr/>
      </xdr:nvSpPr>
      <xdr:spPr>
        <a:xfrm>
          <a:off x="2412254" y="631069"/>
          <a:ext cx="292846" cy="92831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762000</xdr:colOff>
      <xdr:row>7</xdr:row>
      <xdr:rowOff>111758</xdr:rowOff>
    </xdr:from>
    <xdr:to>
      <xdr:col>5</xdr:col>
      <xdr:colOff>233046</xdr:colOff>
      <xdr:row>10</xdr:row>
      <xdr:rowOff>106679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0BB228A-430E-4F2D-801C-95A586849D1E}"/>
            </a:ext>
          </a:extLst>
        </xdr:cNvPr>
        <xdr:cNvSpPr/>
      </xdr:nvSpPr>
      <xdr:spPr>
        <a:xfrm>
          <a:off x="3931920" y="1399538"/>
          <a:ext cx="263526" cy="543561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560798</xdr:colOff>
      <xdr:row>0</xdr:row>
      <xdr:rowOff>179243</xdr:rowOff>
    </xdr:from>
    <xdr:to>
      <xdr:col>9</xdr:col>
      <xdr:colOff>525779</xdr:colOff>
      <xdr:row>4</xdr:row>
      <xdr:rowOff>38100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56F9840-2BB6-445E-B295-C07184C80584}"/>
            </a:ext>
          </a:extLst>
        </xdr:cNvPr>
        <xdr:cNvSpPr/>
      </xdr:nvSpPr>
      <xdr:spPr>
        <a:xfrm>
          <a:off x="6900638" y="179243"/>
          <a:ext cx="757461" cy="59799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450031</xdr:colOff>
      <xdr:row>28</xdr:row>
      <xdr:rowOff>30928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DFBE1DE-DCE1-4B96-B678-BE18AF60F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04911" cy="5166808"/>
        </a:xfrm>
        <a:prstGeom prst="rect">
          <a:avLst/>
        </a:prstGeom>
      </xdr:spPr>
    </xdr:pic>
    <xdr:clientData/>
  </xdr:twoCellAnchor>
  <xdr:twoCellAnchor>
    <xdr:from>
      <xdr:col>2</xdr:col>
      <xdr:colOff>576033</xdr:colOff>
      <xdr:row>10</xdr:row>
      <xdr:rowOff>47659</xdr:rowOff>
    </xdr:from>
    <xdr:to>
      <xdr:col>3</xdr:col>
      <xdr:colOff>446094</xdr:colOff>
      <xdr:row>11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6D91D168-EA9E-4803-97F2-4EA153729925}"/>
            </a:ext>
          </a:extLst>
        </xdr:cNvPr>
        <xdr:cNvSpPr txBox="1"/>
      </xdr:nvSpPr>
      <xdr:spPr>
        <a:xfrm>
          <a:off x="2160993" y="188407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21363</xdr:colOff>
      <xdr:row>17</xdr:row>
      <xdr:rowOff>158772</xdr:rowOff>
    </xdr:from>
    <xdr:to>
      <xdr:col>4</xdr:col>
      <xdr:colOff>686245</xdr:colOff>
      <xdr:row>18</xdr:row>
      <xdr:rowOff>173771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44602219-A07B-4432-8BC5-99AE382F6040}"/>
            </a:ext>
          </a:extLst>
        </xdr:cNvPr>
        <xdr:cNvSpPr txBox="1"/>
      </xdr:nvSpPr>
      <xdr:spPr>
        <a:xfrm>
          <a:off x="3191283" y="327535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377714</xdr:colOff>
      <xdr:row>19</xdr:row>
      <xdr:rowOff>15241</xdr:rowOff>
    </xdr:from>
    <xdr:to>
      <xdr:col>4</xdr:col>
      <xdr:colOff>60960</xdr:colOff>
      <xdr:row>19</xdr:row>
      <xdr:rowOff>152401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6584F915-E0D2-4D1B-BF9F-2516FDEB6B2B}"/>
            </a:ext>
          </a:extLst>
        </xdr:cNvPr>
        <xdr:cNvSpPr/>
      </xdr:nvSpPr>
      <xdr:spPr>
        <a:xfrm>
          <a:off x="2755154" y="3497581"/>
          <a:ext cx="475726" cy="137160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548640</xdr:colOff>
      <xdr:row>10</xdr:row>
      <xdr:rowOff>165099</xdr:rowOff>
    </xdr:from>
    <xdr:to>
      <xdr:col>2</xdr:col>
      <xdr:colOff>594360</xdr:colOff>
      <xdr:row>13</xdr:row>
      <xdr:rowOff>53341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A32A8450-F525-4E45-ABC9-AB0A41EED512}"/>
            </a:ext>
          </a:extLst>
        </xdr:cNvPr>
        <xdr:cNvSpPr/>
      </xdr:nvSpPr>
      <xdr:spPr>
        <a:xfrm>
          <a:off x="2133600" y="2001519"/>
          <a:ext cx="45720" cy="436882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705579</xdr:colOff>
      <xdr:row>0</xdr:row>
      <xdr:rowOff>171623</xdr:rowOff>
    </xdr:from>
    <xdr:to>
      <xdr:col>9</xdr:col>
      <xdr:colOff>548641</xdr:colOff>
      <xdr:row>4</xdr:row>
      <xdr:rowOff>15240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7B4E40A-F2EC-40C8-A10A-880476C902F8}"/>
            </a:ext>
          </a:extLst>
        </xdr:cNvPr>
        <xdr:cNvSpPr/>
      </xdr:nvSpPr>
      <xdr:spPr>
        <a:xfrm>
          <a:off x="7045419" y="171623"/>
          <a:ext cx="635542" cy="58275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75524</xdr:colOff>
      <xdr:row>42</xdr:row>
      <xdr:rowOff>75189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395C2EE-29B2-391C-72A0-9941DC530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09524" cy="8085714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948F5C71-632C-43E1-BA20-96B88D62BCF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B4A7FC2-52EA-4E0A-A259-28E7D10A9B89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140074</xdr:colOff>
      <xdr:row>3</xdr:row>
      <xdr:rowOff>112059</xdr:rowOff>
    </xdr:from>
    <xdr:to>
      <xdr:col>3</xdr:col>
      <xdr:colOff>571500</xdr:colOff>
      <xdr:row>5</xdr:row>
      <xdr:rowOff>158750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5EC0333-0AC2-493E-B6B0-5835151CBF6D}"/>
            </a:ext>
          </a:extLst>
        </xdr:cNvPr>
        <xdr:cNvSpPr/>
      </xdr:nvSpPr>
      <xdr:spPr>
        <a:xfrm>
          <a:off x="2426074" y="694765"/>
          <a:ext cx="431426" cy="42769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392206</xdr:colOff>
      <xdr:row>18</xdr:row>
      <xdr:rowOff>28016</xdr:rowOff>
    </xdr:from>
    <xdr:to>
      <xdr:col>3</xdr:col>
      <xdr:colOff>126999</xdr:colOff>
      <xdr:row>19</xdr:row>
      <xdr:rowOff>116418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6200D0E-3DA8-4547-AB33-E8D1D60839FE}"/>
            </a:ext>
          </a:extLst>
        </xdr:cNvPr>
        <xdr:cNvSpPr/>
      </xdr:nvSpPr>
      <xdr:spPr>
        <a:xfrm>
          <a:off x="1916206" y="3468222"/>
          <a:ext cx="496793" cy="27890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403412</xdr:colOff>
      <xdr:row>10</xdr:row>
      <xdr:rowOff>89647</xdr:rowOff>
    </xdr:from>
    <xdr:to>
      <xdr:col>3</xdr:col>
      <xdr:colOff>565897</xdr:colOff>
      <xdr:row>12</xdr:row>
      <xdr:rowOff>140073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1B74BCD-E0AC-4223-86C5-B65A7FC2F28A}"/>
            </a:ext>
          </a:extLst>
        </xdr:cNvPr>
        <xdr:cNvSpPr/>
      </xdr:nvSpPr>
      <xdr:spPr>
        <a:xfrm>
          <a:off x="2689412" y="2005853"/>
          <a:ext cx="162485" cy="4314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526169</xdr:colOff>
      <xdr:row>27</xdr:row>
      <xdr:rowOff>152842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4AB40E5-3B6E-C245-DBED-C1647BFF6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488569" cy="5105842"/>
        </a:xfrm>
        <a:prstGeom prst="rect">
          <a:avLst/>
        </a:prstGeom>
      </xdr:spPr>
    </xdr:pic>
    <xdr:clientData/>
  </xdr:twoCellAnchor>
  <xdr:twoCellAnchor>
    <xdr:from>
      <xdr:col>8</xdr:col>
      <xdr:colOff>682713</xdr:colOff>
      <xdr:row>5</xdr:row>
      <xdr:rowOff>47659</xdr:rowOff>
    </xdr:from>
    <xdr:to>
      <xdr:col>9</xdr:col>
      <xdr:colOff>552774</xdr:colOff>
      <xdr:row>6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EBEFD88A-5D1F-43E0-A4D2-6BEAC7B9810D}"/>
            </a:ext>
          </a:extLst>
        </xdr:cNvPr>
        <xdr:cNvSpPr txBox="1"/>
      </xdr:nvSpPr>
      <xdr:spPr>
        <a:xfrm>
          <a:off x="7022553" y="96967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9</xdr:col>
      <xdr:colOff>74703</xdr:colOff>
      <xdr:row>12</xdr:row>
      <xdr:rowOff>166392</xdr:rowOff>
    </xdr:from>
    <xdr:to>
      <xdr:col>9</xdr:col>
      <xdr:colOff>739585</xdr:colOff>
      <xdr:row>13</xdr:row>
      <xdr:rowOff>181391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8AA3C8CD-5DE5-4016-8A82-5BFDBE1C3556}"/>
            </a:ext>
          </a:extLst>
        </xdr:cNvPr>
        <xdr:cNvSpPr txBox="1"/>
      </xdr:nvSpPr>
      <xdr:spPr>
        <a:xfrm>
          <a:off x="7207023" y="236857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4</xdr:col>
      <xdr:colOff>72449</xdr:colOff>
      <xdr:row>9</xdr:row>
      <xdr:rowOff>88974</xdr:rowOff>
    </xdr:from>
    <xdr:to>
      <xdr:col>4</xdr:col>
      <xdr:colOff>118168</xdr:colOff>
      <xdr:row>10</xdr:row>
      <xdr:rowOff>47625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188210A-8D6D-4405-8530-371521863E1E}"/>
            </a:ext>
          </a:extLst>
        </xdr:cNvPr>
        <xdr:cNvSpPr/>
      </xdr:nvSpPr>
      <xdr:spPr>
        <a:xfrm>
          <a:off x="3229306" y="1749045"/>
          <a:ext cx="45719" cy="14234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7060</xdr:colOff>
      <xdr:row>2</xdr:row>
      <xdr:rowOff>17708</xdr:rowOff>
    </xdr:from>
    <xdr:to>
      <xdr:col>2</xdr:col>
      <xdr:colOff>515816</xdr:colOff>
      <xdr:row>4</xdr:row>
      <xdr:rowOff>90246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C35CDAE-2FE8-4921-8AE9-0C4A3762BD6D}"/>
            </a:ext>
          </a:extLst>
        </xdr:cNvPr>
        <xdr:cNvSpPr/>
      </xdr:nvSpPr>
      <xdr:spPr>
        <a:xfrm>
          <a:off x="1589675" y="392846"/>
          <a:ext cx="508756" cy="435954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781779</xdr:colOff>
      <xdr:row>0</xdr:row>
      <xdr:rowOff>182880</xdr:rowOff>
    </xdr:from>
    <xdr:to>
      <xdr:col>9</xdr:col>
      <xdr:colOff>533400</xdr:colOff>
      <xdr:row>3</xdr:row>
      <xdr:rowOff>15240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81AFA853-310C-4935-A0B8-144F728C38AB}"/>
            </a:ext>
          </a:extLst>
        </xdr:cNvPr>
        <xdr:cNvSpPr/>
      </xdr:nvSpPr>
      <xdr:spPr>
        <a:xfrm>
          <a:off x="7121619" y="182880"/>
          <a:ext cx="544101" cy="38862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788254</xdr:colOff>
      <xdr:row>3</xdr:row>
      <xdr:rowOff>171724</xdr:rowOff>
    </xdr:from>
    <xdr:to>
      <xdr:col>9</xdr:col>
      <xdr:colOff>538770</xdr:colOff>
      <xdr:row>4</xdr:row>
      <xdr:rowOff>166270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D4BB73E6-EF85-43E0-977F-18FF9340F9F1}"/>
            </a:ext>
          </a:extLst>
        </xdr:cNvPr>
        <xdr:cNvSpPr/>
      </xdr:nvSpPr>
      <xdr:spPr>
        <a:xfrm>
          <a:off x="7144767" y="725314"/>
          <a:ext cx="545080" cy="17690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648929</xdr:colOff>
      <xdr:row>2</xdr:row>
      <xdr:rowOff>660</xdr:rowOff>
    </xdr:from>
    <xdr:to>
      <xdr:col>1</xdr:col>
      <xdr:colOff>750870</xdr:colOff>
      <xdr:row>2</xdr:row>
      <xdr:rowOff>88490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43E13217-6CCD-4659-9736-BB12549B1A68}"/>
            </a:ext>
          </a:extLst>
        </xdr:cNvPr>
        <xdr:cNvSpPr/>
      </xdr:nvSpPr>
      <xdr:spPr>
        <a:xfrm>
          <a:off x="648929" y="374286"/>
          <a:ext cx="893438" cy="87830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639098</xdr:colOff>
      <xdr:row>9</xdr:row>
      <xdr:rowOff>97912</xdr:rowOff>
    </xdr:from>
    <xdr:to>
      <xdr:col>4</xdr:col>
      <xdr:colOff>55341</xdr:colOff>
      <xdr:row>9</xdr:row>
      <xdr:rowOff>176982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99350C6F-3711-430A-9D54-57B3645A67DA}"/>
            </a:ext>
          </a:extLst>
        </xdr:cNvPr>
        <xdr:cNvSpPr/>
      </xdr:nvSpPr>
      <xdr:spPr>
        <a:xfrm>
          <a:off x="639098" y="1744815"/>
          <a:ext cx="2582230" cy="79070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713714</xdr:colOff>
      <xdr:row>43</xdr:row>
      <xdr:rowOff>122784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176913E-737A-B389-461C-20824F876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85714" cy="832380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4004C3ED-2A71-4F6A-BDCB-7B86F8E0A367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A004992-9552-4A8F-A54C-83BDF6D9922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476250</xdr:colOff>
      <xdr:row>17</xdr:row>
      <xdr:rowOff>158750</xdr:rowOff>
    </xdr:from>
    <xdr:to>
      <xdr:col>4</xdr:col>
      <xdr:colOff>742155</xdr:colOff>
      <xdr:row>19</xdr:row>
      <xdr:rowOff>55562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9384040-62F7-49AE-A711-5446CC3DFAAB}"/>
            </a:ext>
          </a:extLst>
        </xdr:cNvPr>
        <xdr:cNvSpPr/>
      </xdr:nvSpPr>
      <xdr:spPr>
        <a:xfrm>
          <a:off x="3524250" y="3405188"/>
          <a:ext cx="265905" cy="27781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421449</xdr:colOff>
      <xdr:row>16</xdr:row>
      <xdr:rowOff>51955</xdr:rowOff>
    </xdr:from>
    <xdr:to>
      <xdr:col>3</xdr:col>
      <xdr:colOff>493568</xdr:colOff>
      <xdr:row>17</xdr:row>
      <xdr:rowOff>151568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E4C86847-1907-469D-9509-7BBBF7FA5A9B}"/>
            </a:ext>
          </a:extLst>
        </xdr:cNvPr>
        <xdr:cNvSpPr/>
      </xdr:nvSpPr>
      <xdr:spPr>
        <a:xfrm>
          <a:off x="2707449" y="3108614"/>
          <a:ext cx="72119" cy="29011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695326</xdr:colOff>
      <xdr:row>18</xdr:row>
      <xdr:rowOff>138906</xdr:rowOff>
    </xdr:from>
    <xdr:to>
      <xdr:col>4</xdr:col>
      <xdr:colOff>182563</xdr:colOff>
      <xdr:row>19</xdr:row>
      <xdr:rowOff>50401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E549FEF-1A6A-4135-9FBF-B4B2D3BFA7D2}"/>
            </a:ext>
          </a:extLst>
        </xdr:cNvPr>
        <xdr:cNvSpPr/>
      </xdr:nvSpPr>
      <xdr:spPr>
        <a:xfrm>
          <a:off x="2981326" y="3575844"/>
          <a:ext cx="249237" cy="10199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599429</xdr:colOff>
      <xdr:row>42</xdr:row>
      <xdr:rowOff>179951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57930BF-933C-DA65-6684-CF7D7F6FA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71429" cy="8190476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278C88EE-B8C7-43CA-8E87-1DE736F62A36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726410D-11B7-4F79-B82D-3B6E6964AF2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190498</xdr:colOff>
      <xdr:row>6</xdr:row>
      <xdr:rowOff>19049</xdr:rowOff>
    </xdr:from>
    <xdr:to>
      <xdr:col>3</xdr:col>
      <xdr:colOff>449698</xdr:colOff>
      <xdr:row>7</xdr:row>
      <xdr:rowOff>91349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2E870CB-D113-4D95-9A18-BF48F1DDD79E}"/>
            </a:ext>
          </a:extLst>
        </xdr:cNvPr>
        <xdr:cNvSpPr/>
      </xdr:nvSpPr>
      <xdr:spPr>
        <a:xfrm>
          <a:off x="2476498" y="1170708"/>
          <a:ext cx="259200" cy="262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558963</xdr:colOff>
      <xdr:row>20</xdr:row>
      <xdr:rowOff>108574</xdr:rowOff>
    </xdr:from>
    <xdr:to>
      <xdr:col>1</xdr:col>
      <xdr:colOff>671286</xdr:colOff>
      <xdr:row>21</xdr:row>
      <xdr:rowOff>18143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D013284-C043-4A1F-88EA-46E55089F36C}"/>
            </a:ext>
          </a:extLst>
        </xdr:cNvPr>
        <xdr:cNvSpPr/>
      </xdr:nvSpPr>
      <xdr:spPr>
        <a:xfrm>
          <a:off x="1320963" y="3927645"/>
          <a:ext cx="112323" cy="10006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560509</xdr:colOff>
      <xdr:row>9</xdr:row>
      <xdr:rowOff>186837</xdr:rowOff>
    </xdr:from>
    <xdr:to>
      <xdr:col>4</xdr:col>
      <xdr:colOff>736210</xdr:colOff>
      <xdr:row>11</xdr:row>
      <xdr:rowOff>95306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1C3A28B-464A-4D3C-8ACD-831B30665490}"/>
            </a:ext>
          </a:extLst>
        </xdr:cNvPr>
        <xdr:cNvSpPr/>
      </xdr:nvSpPr>
      <xdr:spPr>
        <a:xfrm>
          <a:off x="3608509" y="1912327"/>
          <a:ext cx="175701" cy="28946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6</xdr:col>
      <xdr:colOff>427170</xdr:colOff>
      <xdr:row>25</xdr:row>
      <xdr:rowOff>23259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185DDC7-41E4-9D24-79FA-D6B048D78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01944" y="-101943"/>
          <a:ext cx="4795284" cy="4999169"/>
        </a:xfrm>
        <a:prstGeom prst="rect">
          <a:avLst/>
        </a:prstGeom>
      </xdr:spPr>
    </xdr:pic>
    <xdr:clientData/>
  </xdr:twoCellAnchor>
  <xdr:twoCellAnchor>
    <xdr:from>
      <xdr:col>2</xdr:col>
      <xdr:colOff>684268</xdr:colOff>
      <xdr:row>7</xdr:row>
      <xdr:rowOff>44245</xdr:rowOff>
    </xdr:from>
    <xdr:to>
      <xdr:col>2</xdr:col>
      <xdr:colOff>729987</xdr:colOff>
      <xdr:row>7</xdr:row>
      <xdr:rowOff>89964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88B587B9-5A66-46DF-85AE-65F09F1B7246}"/>
            </a:ext>
          </a:extLst>
        </xdr:cNvPr>
        <xdr:cNvSpPr/>
      </xdr:nvSpPr>
      <xdr:spPr>
        <a:xfrm flipH="1" flipV="1">
          <a:off x="2267262" y="1327355"/>
          <a:ext cx="45719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524697</xdr:colOff>
      <xdr:row>0</xdr:row>
      <xdr:rowOff>191565</xdr:rowOff>
    </xdr:from>
    <xdr:to>
      <xdr:col>8</xdr:col>
      <xdr:colOff>786580</xdr:colOff>
      <xdr:row>2</xdr:row>
      <xdr:rowOff>73743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3345EF4-18A9-45A0-BC35-D0631113A83D}"/>
            </a:ext>
          </a:extLst>
        </xdr:cNvPr>
        <xdr:cNvSpPr/>
      </xdr:nvSpPr>
      <xdr:spPr>
        <a:xfrm>
          <a:off x="6856671" y="191565"/>
          <a:ext cx="261883" cy="25580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167670</xdr:colOff>
      <xdr:row>4</xdr:row>
      <xdr:rowOff>127820</xdr:rowOff>
    </xdr:from>
    <xdr:to>
      <xdr:col>2</xdr:col>
      <xdr:colOff>329380</xdr:colOff>
      <xdr:row>6</xdr:row>
      <xdr:rowOff>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80F151EB-15C2-4688-AF52-708B3ECCDAB6}"/>
            </a:ext>
          </a:extLst>
        </xdr:cNvPr>
        <xdr:cNvSpPr/>
      </xdr:nvSpPr>
      <xdr:spPr>
        <a:xfrm flipV="1">
          <a:off x="1750664" y="865239"/>
          <a:ext cx="161710" cy="23597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89072</xdr:colOff>
      <xdr:row>4</xdr:row>
      <xdr:rowOff>178376</xdr:rowOff>
    </xdr:from>
    <xdr:to>
      <xdr:col>2</xdr:col>
      <xdr:colOff>754552</xdr:colOff>
      <xdr:row>6</xdr:row>
      <xdr:rowOff>178453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E24BAB2-A767-4294-8CD3-C9EF2341CA0F}"/>
            </a:ext>
          </a:extLst>
        </xdr:cNvPr>
        <xdr:cNvSpPr txBox="1"/>
      </xdr:nvSpPr>
      <xdr:spPr>
        <a:xfrm>
          <a:off x="1674648" y="924982"/>
          <a:ext cx="665480" cy="369532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285749</xdr:colOff>
      <xdr:row>16</xdr:row>
      <xdr:rowOff>112768</xdr:rowOff>
    </xdr:from>
    <xdr:to>
      <xdr:col>6</xdr:col>
      <xdr:colOff>158151</xdr:colOff>
      <xdr:row>18</xdr:row>
      <xdr:rowOff>112846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1BB69FFC-DAE1-47B8-AE9E-E151E6D5C4FB}"/>
            </a:ext>
          </a:extLst>
        </xdr:cNvPr>
        <xdr:cNvSpPr txBox="1"/>
      </xdr:nvSpPr>
      <xdr:spPr>
        <a:xfrm>
          <a:off x="4095749" y="3170293"/>
          <a:ext cx="634402" cy="38107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8" name="Conector recto de flecha 7">
          <a:extLst>
            <a:ext uri="{FF2B5EF4-FFF2-40B4-BE49-F238E27FC236}">
              <a16:creationId xmlns:a16="http://schemas.microsoft.com/office/drawing/2014/main" id="{CEE292C9-4FBC-4865-9973-96F392C2A1C6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60961</xdr:colOff>
      <xdr:row>6</xdr:row>
      <xdr:rowOff>53832</xdr:rowOff>
    </xdr:from>
    <xdr:to>
      <xdr:col>13</xdr:col>
      <xdr:colOff>754381</xdr:colOff>
      <xdr:row>7</xdr:row>
      <xdr:rowOff>168132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32613CDD-6BE3-C08A-322D-14BD59671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85761" y="1158732"/>
          <a:ext cx="3070860" cy="297180"/>
        </a:xfrm>
        <a:prstGeom prst="rect">
          <a:avLst/>
        </a:prstGeom>
      </xdr:spPr>
    </xdr:pic>
    <xdr:clientData/>
  </xdr:twoCellAnchor>
  <xdr:twoCellAnchor editAs="oneCell">
    <xdr:from>
      <xdr:col>6</xdr:col>
      <xdr:colOff>437675</xdr:colOff>
      <xdr:row>31</xdr:row>
      <xdr:rowOff>18892</xdr:rowOff>
    </xdr:from>
    <xdr:to>
      <xdr:col>9</xdr:col>
      <xdr:colOff>572031</xdr:colOff>
      <xdr:row>33</xdr:row>
      <xdr:rowOff>4186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1154095B-1945-9E77-36C1-F7ED4A7AF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98601" y="5708702"/>
          <a:ext cx="2514818" cy="35055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589905</xdr:colOff>
      <xdr:row>43</xdr:row>
      <xdr:rowOff>141832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10ECE40-B549-2BA4-980D-852D7355A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61905" cy="8342857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1ACA0F4-D7A7-4AC7-B81C-16F91DB1CFB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3A890DF-97B0-4E8B-881A-EC7083F0BD7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690563</xdr:colOff>
      <xdr:row>13</xdr:row>
      <xdr:rowOff>119062</xdr:rowOff>
    </xdr:from>
    <xdr:to>
      <xdr:col>5</xdr:col>
      <xdr:colOff>220267</xdr:colOff>
      <xdr:row>15</xdr:row>
      <xdr:rowOff>5953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D6AA1FF-A8ED-4CD4-BC07-78829A0DF925}"/>
            </a:ext>
          </a:extLst>
        </xdr:cNvPr>
        <xdr:cNvSpPr/>
      </xdr:nvSpPr>
      <xdr:spPr>
        <a:xfrm>
          <a:off x="3738563" y="2607468"/>
          <a:ext cx="291704" cy="26789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634391</xdr:colOff>
      <xdr:row>16</xdr:row>
      <xdr:rowOff>130342</xdr:rowOff>
    </xdr:from>
    <xdr:to>
      <xdr:col>3</xdr:col>
      <xdr:colOff>716882</xdr:colOff>
      <xdr:row>17</xdr:row>
      <xdr:rowOff>180419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215F2B8F-5D58-4498-9E24-2F1F77DCC9A4}"/>
            </a:ext>
          </a:extLst>
        </xdr:cNvPr>
        <xdr:cNvSpPr/>
      </xdr:nvSpPr>
      <xdr:spPr>
        <a:xfrm>
          <a:off x="2920391" y="3188368"/>
          <a:ext cx="82491" cy="24057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250815</xdr:colOff>
      <xdr:row>53</xdr:row>
      <xdr:rowOff>136525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1BF74DE-626F-0845-2B39-86F1975D7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190500"/>
          <a:ext cx="7108815" cy="10058400"/>
        </a:xfrm>
        <a:prstGeom prst="rect">
          <a:avLst/>
        </a:prstGeom>
      </xdr:spPr>
    </xdr:pic>
    <xdr:clientData/>
  </xdr:twoCellAnchor>
  <xdr:twoCellAnchor>
    <xdr:from>
      <xdr:col>4</xdr:col>
      <xdr:colOff>721895</xdr:colOff>
      <xdr:row>14</xdr:row>
      <xdr:rowOff>15039</xdr:rowOff>
    </xdr:from>
    <xdr:to>
      <xdr:col>5</xdr:col>
      <xdr:colOff>370974</xdr:colOff>
      <xdr:row>16</xdr:row>
      <xdr:rowOff>60158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E1BFEBE9-390E-30F2-B9FA-F0AC6813C14E}"/>
            </a:ext>
          </a:extLst>
        </xdr:cNvPr>
        <xdr:cNvSpPr/>
      </xdr:nvSpPr>
      <xdr:spPr>
        <a:xfrm>
          <a:off x="4531895" y="2682039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721895</xdr:colOff>
      <xdr:row>14</xdr:row>
      <xdr:rowOff>120316</xdr:rowOff>
    </xdr:from>
    <xdr:to>
      <xdr:col>5</xdr:col>
      <xdr:colOff>215567</xdr:colOff>
      <xdr:row>16</xdr:row>
      <xdr:rowOff>165435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D13DDB7-88D7-4BC9-9C4C-40F4247BE663}"/>
            </a:ext>
          </a:extLst>
        </xdr:cNvPr>
        <xdr:cNvSpPr/>
      </xdr:nvSpPr>
      <xdr:spPr>
        <a:xfrm>
          <a:off x="4531895" y="2787316"/>
          <a:ext cx="255672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109904</xdr:colOff>
      <xdr:row>22</xdr:row>
      <xdr:rowOff>175846</xdr:rowOff>
    </xdr:from>
    <xdr:to>
      <xdr:col>6</xdr:col>
      <xdr:colOff>520983</xdr:colOff>
      <xdr:row>25</xdr:row>
      <xdr:rowOff>15875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AFFBFE1-6D80-4CBA-8241-481FC7A5B11F}"/>
            </a:ext>
          </a:extLst>
        </xdr:cNvPr>
        <xdr:cNvSpPr/>
      </xdr:nvSpPr>
      <xdr:spPr>
        <a:xfrm>
          <a:off x="5443904" y="4366846"/>
          <a:ext cx="411079" cy="41152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399623</xdr:colOff>
      <xdr:row>23</xdr:row>
      <xdr:rowOff>126342</xdr:rowOff>
    </xdr:from>
    <xdr:to>
      <xdr:col>6</xdr:col>
      <xdr:colOff>655295</xdr:colOff>
      <xdr:row>25</xdr:row>
      <xdr:rowOff>15875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5CF703AB-E70B-4A6A-999C-BABE24ACCF19}"/>
            </a:ext>
          </a:extLst>
        </xdr:cNvPr>
        <xdr:cNvSpPr/>
      </xdr:nvSpPr>
      <xdr:spPr>
        <a:xfrm>
          <a:off x="5733623" y="4507842"/>
          <a:ext cx="255672" cy="27053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B2ABDD85-48AA-474B-BB2C-96E468946419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1BFEB15-2A92-40F2-BB50-83DDCFDB884F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250815</xdr:colOff>
      <xdr:row>52</xdr:row>
      <xdr:rowOff>120650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E7271A4-33B6-FE43-2761-0B309AA68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08815" cy="10058400"/>
        </a:xfrm>
        <a:prstGeom prst="rect">
          <a:avLst/>
        </a:prstGeom>
      </xdr:spPr>
    </xdr:pic>
    <xdr:clientData/>
  </xdr:twoCellAnchor>
  <xdr:twoCellAnchor>
    <xdr:from>
      <xdr:col>4</xdr:col>
      <xdr:colOff>254000</xdr:colOff>
      <xdr:row>19</xdr:row>
      <xdr:rowOff>111881</xdr:rowOff>
    </xdr:from>
    <xdr:to>
      <xdr:col>4</xdr:col>
      <xdr:colOff>665079</xdr:colOff>
      <xdr:row>21</xdr:row>
      <xdr:rowOff>157000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4EFC53E-BA1C-4FF2-9100-20F26BA21C94}"/>
            </a:ext>
          </a:extLst>
        </xdr:cNvPr>
        <xdr:cNvSpPr/>
      </xdr:nvSpPr>
      <xdr:spPr>
        <a:xfrm>
          <a:off x="3302000" y="3731381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254000</xdr:colOff>
      <xdr:row>18</xdr:row>
      <xdr:rowOff>56007</xdr:rowOff>
    </xdr:from>
    <xdr:to>
      <xdr:col>4</xdr:col>
      <xdr:colOff>370417</xdr:colOff>
      <xdr:row>20</xdr:row>
      <xdr:rowOff>101126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608A1DD1-3040-4462-9C03-75E3B057B124}"/>
            </a:ext>
          </a:extLst>
        </xdr:cNvPr>
        <xdr:cNvSpPr/>
      </xdr:nvSpPr>
      <xdr:spPr>
        <a:xfrm>
          <a:off x="3302000" y="3485007"/>
          <a:ext cx="116417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320842</xdr:colOff>
      <xdr:row>25</xdr:row>
      <xdr:rowOff>136085</xdr:rowOff>
    </xdr:from>
    <xdr:to>
      <xdr:col>5</xdr:col>
      <xdr:colOff>731921</xdr:colOff>
      <xdr:row>27</xdr:row>
      <xdr:rowOff>181204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63867A6-F8D6-4DB5-B70D-23E747A736F4}"/>
            </a:ext>
          </a:extLst>
        </xdr:cNvPr>
        <xdr:cNvSpPr/>
      </xdr:nvSpPr>
      <xdr:spPr>
        <a:xfrm>
          <a:off x="4130842" y="4898585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320842</xdr:colOff>
      <xdr:row>27</xdr:row>
      <xdr:rowOff>45118</xdr:rowOff>
    </xdr:from>
    <xdr:to>
      <xdr:col>5</xdr:col>
      <xdr:colOff>447261</xdr:colOff>
      <xdr:row>29</xdr:row>
      <xdr:rowOff>90237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CFD57456-5871-4794-99E8-F6669B96F155}"/>
            </a:ext>
          </a:extLst>
        </xdr:cNvPr>
        <xdr:cNvSpPr/>
      </xdr:nvSpPr>
      <xdr:spPr>
        <a:xfrm>
          <a:off x="4130842" y="5188618"/>
          <a:ext cx="126419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638735</xdr:colOff>
      <xdr:row>28</xdr:row>
      <xdr:rowOff>36286</xdr:rowOff>
    </xdr:from>
    <xdr:to>
      <xdr:col>6</xdr:col>
      <xdr:colOff>287814</xdr:colOff>
      <xdr:row>30</xdr:row>
      <xdr:rowOff>61928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1066A0C2-BE22-4857-85E0-B340E919ED84}"/>
            </a:ext>
          </a:extLst>
        </xdr:cNvPr>
        <xdr:cNvSpPr/>
      </xdr:nvSpPr>
      <xdr:spPr>
        <a:xfrm>
          <a:off x="4448735" y="5370286"/>
          <a:ext cx="411079" cy="40664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403680</xdr:colOff>
      <xdr:row>28</xdr:row>
      <xdr:rowOff>61891</xdr:rowOff>
    </xdr:from>
    <xdr:to>
      <xdr:col>6</xdr:col>
      <xdr:colOff>26634</xdr:colOff>
      <xdr:row>30</xdr:row>
      <xdr:rowOff>57117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E38EE2DC-73F2-4B1B-BE27-638544D81A17}"/>
            </a:ext>
          </a:extLst>
        </xdr:cNvPr>
        <xdr:cNvSpPr/>
      </xdr:nvSpPr>
      <xdr:spPr>
        <a:xfrm>
          <a:off x="4213680" y="5395891"/>
          <a:ext cx="384954" cy="3762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396E5B3B-59DB-4C30-8513-F0A9182065B1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D6FB8AEC-50C5-4DBB-8C3A-48900FEA8732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399429</xdr:colOff>
      <xdr:row>41</xdr:row>
      <xdr:rowOff>151403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35E2F6F-E568-471C-82B9-02956B112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71429" cy="7971428"/>
        </a:xfrm>
        <a:prstGeom prst="rect">
          <a:avLst/>
        </a:prstGeom>
      </xdr:spPr>
    </xdr:pic>
    <xdr:clientData/>
  </xdr:twoCellAnchor>
  <xdr:twoCellAnchor>
    <xdr:from>
      <xdr:col>1</xdr:col>
      <xdr:colOff>275821</xdr:colOff>
      <xdr:row>14</xdr:row>
      <xdr:rowOff>107540</xdr:rowOff>
    </xdr:from>
    <xdr:to>
      <xdr:col>1</xdr:col>
      <xdr:colOff>686900</xdr:colOff>
      <xdr:row>15</xdr:row>
      <xdr:rowOff>158750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8BBB2715-C088-4AC7-BE16-8E8F6DF3A6F8}"/>
            </a:ext>
          </a:extLst>
        </xdr:cNvPr>
        <xdr:cNvSpPr/>
      </xdr:nvSpPr>
      <xdr:spPr>
        <a:xfrm>
          <a:off x="1037821" y="2774540"/>
          <a:ext cx="411079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500673</xdr:colOff>
      <xdr:row>15</xdr:row>
      <xdr:rowOff>110996</xdr:rowOff>
    </xdr:from>
    <xdr:to>
      <xdr:col>1</xdr:col>
      <xdr:colOff>713561</xdr:colOff>
      <xdr:row>15</xdr:row>
      <xdr:rowOff>156715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0428A58F-32AB-4ACE-8BBC-433A974451C6}"/>
            </a:ext>
          </a:extLst>
        </xdr:cNvPr>
        <xdr:cNvSpPr/>
      </xdr:nvSpPr>
      <xdr:spPr>
        <a:xfrm>
          <a:off x="1262673" y="2968496"/>
          <a:ext cx="212888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632384</xdr:colOff>
      <xdr:row>13</xdr:row>
      <xdr:rowOff>54079</xdr:rowOff>
    </xdr:from>
    <xdr:to>
      <xdr:col>2</xdr:col>
      <xdr:colOff>281463</xdr:colOff>
      <xdr:row>14</xdr:row>
      <xdr:rowOff>105289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505B24D-5F78-4544-9766-47D2E7618DEC}"/>
            </a:ext>
          </a:extLst>
        </xdr:cNvPr>
        <xdr:cNvSpPr/>
      </xdr:nvSpPr>
      <xdr:spPr>
        <a:xfrm>
          <a:off x="1394384" y="2530579"/>
          <a:ext cx="411079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106611</xdr:colOff>
      <xdr:row>14</xdr:row>
      <xdr:rowOff>53578</xdr:rowOff>
    </xdr:from>
    <xdr:to>
      <xdr:col>2</xdr:col>
      <xdr:colOff>399317</xdr:colOff>
      <xdr:row>14</xdr:row>
      <xdr:rowOff>106070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9F7EF7B4-617E-42F5-942F-FFCEE49FDC0C}"/>
            </a:ext>
          </a:extLst>
        </xdr:cNvPr>
        <xdr:cNvSpPr/>
      </xdr:nvSpPr>
      <xdr:spPr>
        <a:xfrm>
          <a:off x="1630611" y="2720578"/>
          <a:ext cx="292706" cy="5249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235072</xdr:colOff>
      <xdr:row>14</xdr:row>
      <xdr:rowOff>173186</xdr:rowOff>
    </xdr:from>
    <xdr:to>
      <xdr:col>2</xdr:col>
      <xdr:colOff>477119</xdr:colOff>
      <xdr:row>16</xdr:row>
      <xdr:rowOff>33896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E9560DC-4ABB-45B8-AD86-3D2FB2E548E7}"/>
            </a:ext>
          </a:extLst>
        </xdr:cNvPr>
        <xdr:cNvSpPr/>
      </xdr:nvSpPr>
      <xdr:spPr>
        <a:xfrm>
          <a:off x="1759072" y="2840186"/>
          <a:ext cx="242047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347202</xdr:colOff>
      <xdr:row>13</xdr:row>
      <xdr:rowOff>172373</xdr:rowOff>
    </xdr:from>
    <xdr:to>
      <xdr:col>2</xdr:col>
      <xdr:colOff>476250</xdr:colOff>
      <xdr:row>15</xdr:row>
      <xdr:rowOff>133523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257DA782-DA1A-456C-B5C3-830A73EDE9C4}"/>
            </a:ext>
          </a:extLst>
        </xdr:cNvPr>
        <xdr:cNvSpPr/>
      </xdr:nvSpPr>
      <xdr:spPr>
        <a:xfrm>
          <a:off x="1871202" y="2648873"/>
          <a:ext cx="129048" cy="3421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419E07A4-8E63-42DA-A14B-B14EEC56AB5B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94D2146F-7224-4DD6-8613-90D5BCAAD858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584412</xdr:colOff>
      <xdr:row>2</xdr:row>
      <xdr:rowOff>147332</xdr:rowOff>
    </xdr:from>
    <xdr:to>
      <xdr:col>8</xdr:col>
      <xdr:colOff>789612</xdr:colOff>
      <xdr:row>4</xdr:row>
      <xdr:rowOff>93516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06469F8-2820-4B11-A4AF-BE29CE7D91B6}"/>
            </a:ext>
          </a:extLst>
        </xdr:cNvPr>
        <xdr:cNvSpPr/>
      </xdr:nvSpPr>
      <xdr:spPr>
        <a:xfrm>
          <a:off x="6914874" y="522470"/>
          <a:ext cx="205200" cy="3096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0</xdr:row>
      <xdr:rowOff>122224</xdr:rowOff>
    </xdr:from>
    <xdr:to>
      <xdr:col>7</xdr:col>
      <xdr:colOff>158279</xdr:colOff>
      <xdr:row>27</xdr:row>
      <xdr:rowOff>129239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8943788-9D3D-BA84-EFBA-BE08C73A4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86127" y="-263903"/>
          <a:ext cx="4928830" cy="5701083"/>
        </a:xfrm>
        <a:prstGeom prst="rect">
          <a:avLst/>
        </a:prstGeom>
      </xdr:spPr>
    </xdr:pic>
    <xdr:clientData/>
  </xdr:twoCellAnchor>
  <xdr:twoCellAnchor>
    <xdr:from>
      <xdr:col>8</xdr:col>
      <xdr:colOff>393871</xdr:colOff>
      <xdr:row>1</xdr:row>
      <xdr:rowOff>16823</xdr:rowOff>
    </xdr:from>
    <xdr:to>
      <xdr:col>9</xdr:col>
      <xdr:colOff>12854</xdr:colOff>
      <xdr:row>4</xdr:row>
      <xdr:rowOff>88808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BA08886-3DD0-43BF-8237-6768FCBA7D0C}"/>
            </a:ext>
          </a:extLst>
        </xdr:cNvPr>
        <xdr:cNvSpPr/>
      </xdr:nvSpPr>
      <xdr:spPr>
        <a:xfrm>
          <a:off x="6733711" y="209863"/>
          <a:ext cx="411463" cy="62062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658187</xdr:colOff>
      <xdr:row>9</xdr:row>
      <xdr:rowOff>35635</xdr:rowOff>
    </xdr:from>
    <xdr:to>
      <xdr:col>2</xdr:col>
      <xdr:colOff>788894</xdr:colOff>
      <xdr:row>11</xdr:row>
      <xdr:rowOff>71718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CC7BBD2-67FA-483F-BCC5-03727B771360}"/>
            </a:ext>
          </a:extLst>
        </xdr:cNvPr>
        <xdr:cNvSpPr/>
      </xdr:nvSpPr>
      <xdr:spPr>
        <a:xfrm>
          <a:off x="2244940" y="1698588"/>
          <a:ext cx="130707" cy="40363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205451</xdr:colOff>
      <xdr:row>13</xdr:row>
      <xdr:rowOff>91965</xdr:rowOff>
    </xdr:from>
    <xdr:to>
      <xdr:col>1</xdr:col>
      <xdr:colOff>279310</xdr:colOff>
      <xdr:row>15</xdr:row>
      <xdr:rowOff>54234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3312A1A7-B553-4935-BBBF-FF2D4AC68F6F}"/>
            </a:ext>
          </a:extLst>
        </xdr:cNvPr>
        <xdr:cNvSpPr/>
      </xdr:nvSpPr>
      <xdr:spPr>
        <a:xfrm>
          <a:off x="997280" y="2462029"/>
          <a:ext cx="73859" cy="32564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381452</xdr:colOff>
      <xdr:row>6</xdr:row>
      <xdr:rowOff>7096</xdr:rowOff>
    </xdr:from>
    <xdr:to>
      <xdr:col>9</xdr:col>
      <xdr:colOff>1033</xdr:colOff>
      <xdr:row>9</xdr:row>
      <xdr:rowOff>23441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1E96FD94-6BF4-4BB2-8914-8116F784367C}"/>
            </a:ext>
          </a:extLst>
        </xdr:cNvPr>
        <xdr:cNvSpPr/>
      </xdr:nvSpPr>
      <xdr:spPr>
        <a:xfrm>
          <a:off x="6716511" y="1097802"/>
          <a:ext cx="411463" cy="55422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275167</xdr:colOff>
      <xdr:row>13</xdr:row>
      <xdr:rowOff>88900</xdr:rowOff>
    </xdr:from>
    <xdr:to>
      <xdr:col>4</xdr:col>
      <xdr:colOff>249767</xdr:colOff>
      <xdr:row>13</xdr:row>
      <xdr:rowOff>93134</xdr:rowOff>
    </xdr:to>
    <xdr:cxnSp macro="">
      <xdr:nvCxnSpPr>
        <xdr:cNvPr id="11" name="Conector recto 10">
          <a:extLst>
            <a:ext uri="{FF2B5EF4-FFF2-40B4-BE49-F238E27FC236}">
              <a16:creationId xmlns:a16="http://schemas.microsoft.com/office/drawing/2014/main" id="{91E5A2AE-237F-557A-3269-76E735B3D56F}"/>
            </a:ext>
          </a:extLst>
        </xdr:cNvPr>
        <xdr:cNvCxnSpPr/>
      </xdr:nvCxnSpPr>
      <xdr:spPr>
        <a:xfrm flipV="1">
          <a:off x="1066800" y="2463800"/>
          <a:ext cx="2349500" cy="423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597647</xdr:colOff>
      <xdr:row>8</xdr:row>
      <xdr:rowOff>22411</xdr:rowOff>
    </xdr:from>
    <xdr:to>
      <xdr:col>3</xdr:col>
      <xdr:colOff>470647</xdr:colOff>
      <xdr:row>10</xdr:row>
      <xdr:rowOff>22411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BF9CE630-5145-E9ED-4C51-1B9FE97715D3}"/>
            </a:ext>
          </a:extLst>
        </xdr:cNvPr>
        <xdr:cNvSpPr txBox="1"/>
      </xdr:nvSpPr>
      <xdr:spPr>
        <a:xfrm>
          <a:off x="2181412" y="1471705"/>
          <a:ext cx="664882" cy="35858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47815</xdr:colOff>
      <xdr:row>12</xdr:row>
      <xdr:rowOff>47807</xdr:rowOff>
    </xdr:from>
    <xdr:to>
      <xdr:col>4</xdr:col>
      <xdr:colOff>712697</xdr:colOff>
      <xdr:row>14</xdr:row>
      <xdr:rowOff>47807</xdr:rowOff>
    </xdr:to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D8567D38-3F0E-4B05-8845-9F92BEAEE665}"/>
            </a:ext>
          </a:extLst>
        </xdr:cNvPr>
        <xdr:cNvSpPr txBox="1"/>
      </xdr:nvSpPr>
      <xdr:spPr>
        <a:xfrm>
          <a:off x="3215344" y="2214278"/>
          <a:ext cx="664882" cy="35858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248789</xdr:colOff>
      <xdr:row>52</xdr:row>
      <xdr:rowOff>152400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26A9998-A68F-148F-DEA4-FEC3471E6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06789" cy="10058400"/>
        </a:xfrm>
        <a:prstGeom prst="rect">
          <a:avLst/>
        </a:prstGeom>
      </xdr:spPr>
    </xdr:pic>
    <xdr:clientData/>
  </xdr:twoCellAnchor>
  <xdr:twoCellAnchor>
    <xdr:from>
      <xdr:col>4</xdr:col>
      <xdr:colOff>404814</xdr:colOff>
      <xdr:row>23</xdr:row>
      <xdr:rowOff>5074</xdr:rowOff>
    </xdr:from>
    <xdr:to>
      <xdr:col>5</xdr:col>
      <xdr:colOff>61830</xdr:colOff>
      <xdr:row>25</xdr:row>
      <xdr:rowOff>50193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0B9711CC-6990-4C12-8317-AE82D4F3C755}"/>
            </a:ext>
          </a:extLst>
        </xdr:cNvPr>
        <xdr:cNvSpPr/>
      </xdr:nvSpPr>
      <xdr:spPr>
        <a:xfrm>
          <a:off x="3452814" y="4386574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400050</xdr:colOff>
      <xdr:row>21</xdr:row>
      <xdr:rowOff>139700</xdr:rowOff>
    </xdr:from>
    <xdr:to>
      <xdr:col>4</xdr:col>
      <xdr:colOff>500063</xdr:colOff>
      <xdr:row>23</xdr:row>
      <xdr:rowOff>184819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FF45F10-030E-4B80-9FE2-544E1ECCA0B0}"/>
            </a:ext>
          </a:extLst>
        </xdr:cNvPr>
        <xdr:cNvSpPr/>
      </xdr:nvSpPr>
      <xdr:spPr>
        <a:xfrm>
          <a:off x="3448050" y="4140200"/>
          <a:ext cx="100013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495293</xdr:colOff>
      <xdr:row>34</xdr:row>
      <xdr:rowOff>36832</xdr:rowOff>
    </xdr:from>
    <xdr:to>
      <xdr:col>6</xdr:col>
      <xdr:colOff>152309</xdr:colOff>
      <xdr:row>36</xdr:row>
      <xdr:rowOff>81951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4AD9942-058D-4B4F-A641-B4934797A4A6}"/>
            </a:ext>
          </a:extLst>
        </xdr:cNvPr>
        <xdr:cNvSpPr/>
      </xdr:nvSpPr>
      <xdr:spPr>
        <a:xfrm>
          <a:off x="4305293" y="6513832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490529</xdr:colOff>
      <xdr:row>33</xdr:row>
      <xdr:rowOff>71438</xdr:rowOff>
    </xdr:from>
    <xdr:to>
      <xdr:col>6</xdr:col>
      <xdr:colOff>114300</xdr:colOff>
      <xdr:row>35</xdr:row>
      <xdr:rowOff>26077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19F231E8-7AB4-42C9-8CD0-F04134FBD487}"/>
            </a:ext>
          </a:extLst>
        </xdr:cNvPr>
        <xdr:cNvSpPr/>
      </xdr:nvSpPr>
      <xdr:spPr>
        <a:xfrm>
          <a:off x="4300529" y="6357938"/>
          <a:ext cx="385771" cy="33563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490537</xdr:colOff>
      <xdr:row>32</xdr:row>
      <xdr:rowOff>152400</xdr:rowOff>
    </xdr:from>
    <xdr:to>
      <xdr:col>7</xdr:col>
      <xdr:colOff>147553</xdr:colOff>
      <xdr:row>35</xdr:row>
      <xdr:rowOff>7019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F82E7001-8546-4CC7-A02A-BD821E9E77B4}"/>
            </a:ext>
          </a:extLst>
        </xdr:cNvPr>
        <xdr:cNvSpPr/>
      </xdr:nvSpPr>
      <xdr:spPr>
        <a:xfrm>
          <a:off x="5062537" y="6248400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45555</xdr:colOff>
      <xdr:row>34</xdr:row>
      <xdr:rowOff>91109</xdr:rowOff>
    </xdr:from>
    <xdr:to>
      <xdr:col>6</xdr:col>
      <xdr:colOff>547697</xdr:colOff>
      <xdr:row>35</xdr:row>
      <xdr:rowOff>7026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518C551F-41AE-4788-8B9F-A71509CCD6AA}"/>
            </a:ext>
          </a:extLst>
        </xdr:cNvPr>
        <xdr:cNvSpPr/>
      </xdr:nvSpPr>
      <xdr:spPr>
        <a:xfrm>
          <a:off x="4617555" y="6568109"/>
          <a:ext cx="502142" cy="10641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6487442A-0D70-47C1-9D20-233B3E5B3FA3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5CA0E4C8-82B8-4454-A331-6B30557C6FC9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boeing.com/resources/boeingdotcom/commercial/airports/acaps/737NG_REV%20C.pdf" TargetMode="External"/><Relationship Id="rId18" Type="http://schemas.openxmlformats.org/officeDocument/2006/relationships/hyperlink" Target="https://www.boeing.com/resources/boeingdotcom/commercial/airports/acaps/747_4.pdf" TargetMode="External"/><Relationship Id="rId26" Type="http://schemas.openxmlformats.org/officeDocument/2006/relationships/hyperlink" Target="https://www.boeing.com/resources/boeingdotcom/commercial/airports/acaps/777_2lr3er.pdf" TargetMode="External"/><Relationship Id="rId39" Type="http://schemas.openxmlformats.org/officeDocument/2006/relationships/hyperlink" Target="https://www.boeing.com/resources/boeingdotcom/commercial/airports/acaps/md90.pdf" TargetMode="External"/><Relationship Id="rId21" Type="http://schemas.openxmlformats.org/officeDocument/2006/relationships/hyperlink" Target="https://www.boeing.com/resources/boeingdotcom/commercial/airports/acaps/757_23.pdf" TargetMode="External"/><Relationship Id="rId34" Type="http://schemas.openxmlformats.org/officeDocument/2006/relationships/hyperlink" Target="https://www.boeing.com/resources/boeingdotcom/commercial/airports/acaps/dc10.pdf" TargetMode="External"/><Relationship Id="rId42" Type="http://schemas.openxmlformats.org/officeDocument/2006/relationships/hyperlink" Target="https://www.embraercommercialaviation.com/wp-content/uploads/2017/02/APM_ERJ145.pdf" TargetMode="External"/><Relationship Id="rId47" Type="http://schemas.openxmlformats.org/officeDocument/2006/relationships/hyperlink" Target="https://www.boeing.com/resources/boeingdotcom/commercial/airports/acaps/707.pdf" TargetMode="External"/><Relationship Id="rId7" Type="http://schemas.openxmlformats.org/officeDocument/2006/relationships/hyperlink" Target="https://www.airbus.com/sites/g/files/jlcbta136/files/2022-08/Airbus-Commercial-Aircraft-AC-A330.pdf" TargetMode="External"/><Relationship Id="rId2" Type="http://schemas.openxmlformats.org/officeDocument/2006/relationships/hyperlink" Target="https://www.airbus.com/sites/g/files/jlcbta136/files/2021-11/Airbus-Commercial-Aircraft-AC-A300-600-Dec-2009.pdf" TargetMode="External"/><Relationship Id="rId16" Type="http://schemas.openxmlformats.org/officeDocument/2006/relationships/hyperlink" Target="https://www.boeing.com/resources/boeingdotcom/commercial/airports/acaps/737NG_REV%20C.pdf" TargetMode="External"/><Relationship Id="rId29" Type="http://schemas.openxmlformats.org/officeDocument/2006/relationships/hyperlink" Target="https://www.boeing.com/resources/boeingdotcom/commercial/airports/acaps/787.pdf" TargetMode="External"/><Relationship Id="rId11" Type="http://schemas.openxmlformats.org/officeDocument/2006/relationships/hyperlink" Target="https://www.boeing.com/resources/boeingdotcom/commercial/airports/acaps/737NG_REV%20C.pdf" TargetMode="External"/><Relationship Id="rId24" Type="http://schemas.openxmlformats.org/officeDocument/2006/relationships/hyperlink" Target="https://www.boeing.com/resources/boeingdotcom/commercial/airports/acaps/767_REV_I.pdf" TargetMode="External"/><Relationship Id="rId32" Type="http://schemas.openxmlformats.org/officeDocument/2006/relationships/hyperlink" Target="https://www.boeing.com/resources/boeingdotcom/commercial/airports/acaps/737MAX_RevH.pdf" TargetMode="External"/><Relationship Id="rId37" Type="http://schemas.openxmlformats.org/officeDocument/2006/relationships/hyperlink" Target="https://www.boeing.com/resources/boeingdotcom/commercial/airports/acaps/dc9.pdf" TargetMode="External"/><Relationship Id="rId40" Type="http://schemas.openxmlformats.org/officeDocument/2006/relationships/hyperlink" Target="https://customer.aero.bombardier.com/webd/BAG/CustSite/BRAD/RACSDocument.nsf/51aae8b2b3bfdf6685256c300045ff31/ec63f8639ff3ab9d85257c1500635bd8/$FILE/ATTE8Q23.pdf/CRJ700APMR15.pdf" TargetMode="External"/><Relationship Id="rId45" Type="http://schemas.openxmlformats.org/officeDocument/2006/relationships/hyperlink" Target="https://www.airbus.com/sites/g/files/jlcbta136/files/2021-11/Airbus-Aircraft-AC-A380.pdf" TargetMode="External"/><Relationship Id="rId5" Type="http://schemas.openxmlformats.org/officeDocument/2006/relationships/hyperlink" Target="https://www.airbus.com/sites/g/files/jlcbta136/files/2022-08/Airbus-Commercial-Aircraft-AC-A330.pdf" TargetMode="External"/><Relationship Id="rId15" Type="http://schemas.openxmlformats.org/officeDocument/2006/relationships/hyperlink" Target="https://www.boeing.com/resources/boeingdotcom/commercial/airports/acaps/737NG_REV%20C.pdf" TargetMode="External"/><Relationship Id="rId23" Type="http://schemas.openxmlformats.org/officeDocument/2006/relationships/hyperlink" Target="https://www.boeing.com/resources/boeingdotcom/commercial/airports/acaps/767_REV_I.pdf" TargetMode="External"/><Relationship Id="rId28" Type="http://schemas.openxmlformats.org/officeDocument/2006/relationships/hyperlink" Target="https://www.boeing.com/resources/boeingdotcom/commercial/airports/acaps/787.pdf" TargetMode="External"/><Relationship Id="rId36" Type="http://schemas.openxmlformats.org/officeDocument/2006/relationships/hyperlink" Target="https://www.boeing.com/resources/boeingdotcom/commercial/airports/acaps/dc10.pdf" TargetMode="External"/><Relationship Id="rId49" Type="http://schemas.openxmlformats.org/officeDocument/2006/relationships/printerSettings" Target="../printerSettings/printerSettings1.bin"/><Relationship Id="rId10" Type="http://schemas.openxmlformats.org/officeDocument/2006/relationships/hyperlink" Target="https://www.boeing.com/resources/boeingdotcom/commercial/airports/acaps/737NG_REV%20C.pdf" TargetMode="External"/><Relationship Id="rId19" Type="http://schemas.openxmlformats.org/officeDocument/2006/relationships/hyperlink" Target="https://www.boeing.com/resources/boeingdotcom/commercial/airports/acaps/747_123sp.pdf" TargetMode="External"/><Relationship Id="rId31" Type="http://schemas.openxmlformats.org/officeDocument/2006/relationships/hyperlink" Target="https://www.boeing.com/resources/boeingdotcom/commercial/airports/acaps/737MAX_RevH.pdf" TargetMode="External"/><Relationship Id="rId44" Type="http://schemas.openxmlformats.org/officeDocument/2006/relationships/hyperlink" Target="https://www.embraercommercialaviation.com/wp-content/uploads/2017/06/APM_190.pdf" TargetMode="External"/><Relationship Id="rId4" Type="http://schemas.openxmlformats.org/officeDocument/2006/relationships/hyperlink" Target="https://www.airbus.com/sites/g/files/jlcbta136/files/2022-02/Airbus-techdata-AC_A321_0322.pdf" TargetMode="External"/><Relationship Id="rId9" Type="http://schemas.openxmlformats.org/officeDocument/2006/relationships/hyperlink" Target="https://www.boeing.com/resources/boeingdotcom/commercial/airports/acaps/727.pdf" TargetMode="External"/><Relationship Id="rId14" Type="http://schemas.openxmlformats.org/officeDocument/2006/relationships/hyperlink" Target="https://www.boeing.com/resources/boeingdotcom/commercial/airports/acaps/737NG_REV%20C.pdf" TargetMode="External"/><Relationship Id="rId22" Type="http://schemas.openxmlformats.org/officeDocument/2006/relationships/hyperlink" Target="https://www.boeing.com/resources/boeingdotcom/commercial/airports/acaps/757_23.pdf" TargetMode="External"/><Relationship Id="rId27" Type="http://schemas.openxmlformats.org/officeDocument/2006/relationships/hyperlink" Target="https://www.boeing.com/resources/boeingdotcom/commercial/airports/acaps/777_23.pdf" TargetMode="External"/><Relationship Id="rId30" Type="http://schemas.openxmlformats.org/officeDocument/2006/relationships/hyperlink" Target="https://www.boeing.com/resources/boeingdotcom/commercial/airports/acaps/787.pdf" TargetMode="External"/><Relationship Id="rId35" Type="http://schemas.openxmlformats.org/officeDocument/2006/relationships/hyperlink" Target="https://www.boeing.com/resources/boeingdotcom/commercial/airports/acaps/dc10.pdf" TargetMode="External"/><Relationship Id="rId43" Type="http://schemas.openxmlformats.org/officeDocument/2006/relationships/hyperlink" Target="https://www.embraercommercialaviation.com/wp-content/uploads/2017/02/APM_E175.pdf" TargetMode="External"/><Relationship Id="rId48" Type="http://schemas.openxmlformats.org/officeDocument/2006/relationships/hyperlink" Target="https://www.airbus.com/sites/g/files/jlcbta136/files/2022-05/Airbus-Commercial-Aircraft-AC-A350-900-1000.pdf" TargetMode="External"/><Relationship Id="rId8" Type="http://schemas.openxmlformats.org/officeDocument/2006/relationships/hyperlink" Target="https://www.boeing.com/resources/boeingdotcom/commercial/airports/acaps/717.pdf" TargetMode="External"/><Relationship Id="rId3" Type="http://schemas.openxmlformats.org/officeDocument/2006/relationships/hyperlink" Target="https://www.airbus.com/sites/g/files/jlcbta136/files/2022-02/Airbus-techdata-AC_A320_0322.pdf" TargetMode="External"/><Relationship Id="rId12" Type="http://schemas.openxmlformats.org/officeDocument/2006/relationships/hyperlink" Target="https://www.boeing.com/resources/boeingdotcom/commercial/airports/acaps/737NG_REV%20C.pdf" TargetMode="External"/><Relationship Id="rId17" Type="http://schemas.openxmlformats.org/officeDocument/2006/relationships/hyperlink" Target="https://www.boeing.com/resources/boeingdotcom/commercial/airports/acaps/737NG_REV%20C.pdf" TargetMode="External"/><Relationship Id="rId25" Type="http://schemas.openxmlformats.org/officeDocument/2006/relationships/hyperlink" Target="https://www.boeing.com/resources/boeingdotcom/commercial/airports/acaps/767_REV_I.pdf" TargetMode="External"/><Relationship Id="rId33" Type="http://schemas.openxmlformats.org/officeDocument/2006/relationships/hyperlink" Target="https://www.boeing.com/resources/boeingdotcom/commercial/airports/acaps/dc9.pdf" TargetMode="External"/><Relationship Id="rId38" Type="http://schemas.openxmlformats.org/officeDocument/2006/relationships/hyperlink" Target="https://www.boeing.com/resources/boeingdotcom/commercial/airports/acaps/md11.pdf" TargetMode="External"/><Relationship Id="rId46" Type="http://schemas.openxmlformats.org/officeDocument/2006/relationships/hyperlink" Target="https://www.boeing.com/resources/boeingdotcom/commercial/airports/acaps/707.pdf" TargetMode="External"/><Relationship Id="rId20" Type="http://schemas.openxmlformats.org/officeDocument/2006/relationships/hyperlink" Target="https://www.boeing.com/resources/boeingdotcom/commercial/airports/acaps/747_123sp.pdf" TargetMode="External"/><Relationship Id="rId41" Type="http://schemas.openxmlformats.org/officeDocument/2006/relationships/hyperlink" Target="https://customer.aero.bombardier.com/webd/BAG/CustSite/BRAD/RACSDocument.nsf/51aae8b2b3bfdf6685256c300045ff31/ec63f8639ff3ab9d85257c1500635bd8/$FILE/ATT1ES4H.pdf/CRJ200APMR8.pdf" TargetMode="External"/><Relationship Id="rId1" Type="http://schemas.openxmlformats.org/officeDocument/2006/relationships/hyperlink" Target="https://www.airbus.com/sites/g/files/jlcbta136/files/2022-02/Airbus-techdata-AC_A319_0322.pdf" TargetMode="External"/><Relationship Id="rId6" Type="http://schemas.openxmlformats.org/officeDocument/2006/relationships/hyperlink" Target="https://www.airbus.com/sites/g/files/jlcbta136/files/2022-08/Airbus-Commercial-Aircraft-AC-A330.pdf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DB376D-E73F-4D2A-A7FB-5D7D1C041C43}">
  <dimension ref="A2:G5"/>
  <sheetViews>
    <sheetView workbookViewId="0">
      <selection activeCell="F4" sqref="F4"/>
    </sheetView>
  </sheetViews>
  <sheetFormatPr defaultColWidth="10.90625" defaultRowHeight="14.75" x14ac:dyDescent="0.75"/>
  <sheetData>
    <row r="2" spans="1:7" x14ac:dyDescent="0.75">
      <c r="C2" t="s">
        <v>41</v>
      </c>
      <c r="F2" t="s">
        <v>42</v>
      </c>
    </row>
    <row r="3" spans="1:7" x14ac:dyDescent="0.75">
      <c r="A3" t="s">
        <v>35</v>
      </c>
    </row>
    <row r="4" spans="1:7" x14ac:dyDescent="0.75">
      <c r="C4">
        <v>1</v>
      </c>
      <c r="D4" t="s">
        <v>36</v>
      </c>
      <c r="E4" t="s">
        <v>37</v>
      </c>
      <c r="F4">
        <v>0.45369199999999998</v>
      </c>
      <c r="G4" t="s">
        <v>38</v>
      </c>
    </row>
    <row r="5" spans="1:7" x14ac:dyDescent="0.75">
      <c r="C5">
        <v>1</v>
      </c>
      <c r="D5" t="s">
        <v>39</v>
      </c>
      <c r="E5" t="s">
        <v>37</v>
      </c>
      <c r="F5">
        <v>1.8520000000000001</v>
      </c>
      <c r="G5" t="s">
        <v>40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7A253-97D3-4D7F-93B3-939E988CC9FB}">
  <dimension ref="H1:N48"/>
  <sheetViews>
    <sheetView topLeftCell="A31" zoomScale="84" zoomScaleNormal="102" workbookViewId="0">
      <selection activeCell="M35" sqref="M3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162040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115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1.1399999999999999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0.36</v>
      </c>
      <c r="M13" s="11">
        <f>L13*M12/L12</f>
        <v>157.89473684210529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1500</v>
      </c>
      <c r="M15" s="12">
        <f>L15+M13</f>
        <v>1657.8947368421052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1.1399999999999999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0.21</v>
      </c>
      <c r="M23" s="11">
        <v>20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3020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109</v>
      </c>
      <c r="L27" s="25" t="s">
        <v>110</v>
      </c>
      <c r="M27" s="25">
        <v>41244</v>
      </c>
      <c r="N27" s="26" t="s">
        <v>111</v>
      </c>
    </row>
    <row r="28" spans="11:14" x14ac:dyDescent="0.75">
      <c r="K28" s="17"/>
      <c r="M28">
        <v>90927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1.54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</v>
      </c>
      <c r="M35" s="12">
        <f>L35+M33+M28</f>
        <v>130927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1.54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0.89</v>
      </c>
      <c r="M43" s="11">
        <f>L43*M42/L42</f>
        <v>5779.2207792207791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L45+M43+90927</f>
        <v>116706.22077922078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029379-B151-46C0-93B9-13B7E63BAF81}">
  <dimension ref="K1:N48"/>
  <sheetViews>
    <sheetView zoomScale="59" zoomScaleNormal="50" workbookViewId="0">
      <selection activeCell="P17" sqref="P17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f>317000-2000</f>
        <v>315000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1.1599999999999999</v>
      </c>
      <c r="M12" s="11">
        <v>1000</v>
      </c>
      <c r="N12" s="18"/>
    </row>
    <row r="13" spans="11:14" x14ac:dyDescent="0.75">
      <c r="K13" s="19" t="s">
        <v>74</v>
      </c>
      <c r="L13" s="11">
        <v>0.28000000000000003</v>
      </c>
      <c r="M13" s="11">
        <f>L13*M12/L12</f>
        <v>241.37931034482762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2241.3793103448274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1.1599999999999999</v>
      </c>
      <c r="M22" s="11">
        <v>1000</v>
      </c>
      <c r="N22" s="18"/>
    </row>
    <row r="23" spans="11:14" x14ac:dyDescent="0.75">
      <c r="K23" s="19" t="s">
        <v>74</v>
      </c>
      <c r="L23" s="11">
        <v>0.93</v>
      </c>
      <c r="M23" s="11">
        <f>L23*M22/L22</f>
        <v>801.72413793103453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4000</v>
      </c>
      <c r="M25" s="12">
        <f>L25+M23</f>
        <v>4801.7241379310344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250000</v>
      </c>
      <c r="M35" s="12">
        <f>L35+M33</f>
        <v>250000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1.18</v>
      </c>
      <c r="M42" s="11">
        <v>10000</v>
      </c>
      <c r="N42" s="18"/>
    </row>
    <row r="43" spans="11:14" x14ac:dyDescent="0.75">
      <c r="K43" s="19" t="s">
        <v>74</v>
      </c>
      <c r="L43" s="11">
        <v>0.3</v>
      </c>
      <c r="M43" s="11">
        <f>L43*M42/L42</f>
        <v>2542.3728813559323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200000</v>
      </c>
      <c r="M45" s="12">
        <f>L45+M43</f>
        <v>202542.37288135593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C4250-AA96-45A9-AD8F-DC962ACE15EC}">
  <dimension ref="K1:N48"/>
  <sheetViews>
    <sheetView topLeftCell="A14" zoomScale="71" zoomScaleNormal="50" workbookViewId="0">
      <selection activeCell="O7" sqref="O7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174200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</v>
      </c>
      <c r="M12" s="11">
        <v>500</v>
      </c>
      <c r="N12" s="18"/>
    </row>
    <row r="13" spans="11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0.84</v>
      </c>
      <c r="M22" s="11">
        <v>500</v>
      </c>
      <c r="N22" s="18"/>
    </row>
    <row r="23" spans="11:14" x14ac:dyDescent="0.75">
      <c r="K23" s="19" t="s">
        <v>74</v>
      </c>
      <c r="L23" s="11">
        <f>(0.84-0.76)</f>
        <v>7.999999999999996E-2</v>
      </c>
      <c r="M23" s="11">
        <f>L23*M22/L22</f>
        <v>47.619047619047592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5047.6190476190477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138300</v>
      </c>
      <c r="M35" s="12">
        <f>L35+M33</f>
        <v>138300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</v>
      </c>
      <c r="M42" s="11">
        <v>5000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105000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17708-05C3-45A9-B97B-AEFA6EF0F372}">
  <dimension ref="H1:N48"/>
  <sheetViews>
    <sheetView topLeftCell="A30" zoomScale="87" zoomScaleNormal="112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166449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115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1.26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0.67</v>
      </c>
      <c r="M13" s="11">
        <f>L13*M12/L12</f>
        <v>265.87301587301585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v>2600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1.26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0.48</v>
      </c>
      <c r="M23" s="11">
        <f>L23*M22/L22</f>
        <v>190.47619047619048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3500</v>
      </c>
      <c r="M25" s="12">
        <v>4150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116</v>
      </c>
      <c r="L27" s="25" t="s">
        <v>110</v>
      </c>
      <c r="M27" s="25">
        <v>39725</v>
      </c>
      <c r="N27" s="26" t="s">
        <v>111</v>
      </c>
    </row>
    <row r="28" spans="11:14" x14ac:dyDescent="0.75">
      <c r="K28" s="17"/>
      <c r="M28">
        <v>87579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</v>
      </c>
      <c r="M32" s="11">
        <v>4000</v>
      </c>
      <c r="N32" s="18" t="s">
        <v>36</v>
      </c>
    </row>
    <row r="33" spans="11:14" x14ac:dyDescent="0.75">
      <c r="K33" s="19" t="s">
        <v>74</v>
      </c>
      <c r="L33" s="11">
        <v>0.66</v>
      </c>
      <c r="M33" s="11">
        <f>L33*M32/L32</f>
        <v>2933.3333333333335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32000</v>
      </c>
      <c r="M35" s="12">
        <f>L35+M33+M28</f>
        <v>122512.33333333334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4000</v>
      </c>
      <c r="N42" s="18"/>
    </row>
    <row r="43" spans="11:14" x14ac:dyDescent="0.75">
      <c r="K43" s="19" t="s">
        <v>74</v>
      </c>
      <c r="L43" s="11">
        <v>0.13</v>
      </c>
      <c r="M43" s="11">
        <v>500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108079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38E3C0-5AD1-42BB-997A-8BDCF90C3759}">
  <dimension ref="K1:N48"/>
  <sheetViews>
    <sheetView topLeftCell="A26" zoomScale="80" zoomScaleNormal="80" workbookViewId="0">
      <selection activeCell="M46" sqref="M4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139500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1.1599999999999999</v>
      </c>
      <c r="M12" s="11">
        <v>500</v>
      </c>
      <c r="N12" s="18"/>
    </row>
    <row r="13" spans="11:14" x14ac:dyDescent="0.75">
      <c r="K13" s="19" t="s">
        <v>74</v>
      </c>
      <c r="L13" s="11">
        <v>0.98</v>
      </c>
      <c r="M13" s="11">
        <f>L13*M12/L12</f>
        <v>422.41379310344831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1922.4137931034484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1.1399999999999999</v>
      </c>
      <c r="M22" s="11">
        <v>500</v>
      </c>
      <c r="N22" s="18"/>
    </row>
    <row r="23" spans="11:14" x14ac:dyDescent="0.75">
      <c r="K23" s="19" t="s">
        <v>74</v>
      </c>
      <c r="L23" s="11">
        <v>0.59</v>
      </c>
      <c r="M23" s="11">
        <f>L23*M22/L22</f>
        <v>258.77192982456143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2758.7719298245615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0.41</v>
      </c>
      <c r="M33" s="11">
        <f>L33*M32/L32</f>
        <v>1767.2413793103449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95000</v>
      </c>
      <c r="M35" s="12">
        <v>107412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M38">
        <v>96767.241379310348</v>
      </c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1.1399999999999999</v>
      </c>
      <c r="M42" s="11">
        <v>5000</v>
      </c>
      <c r="N42" s="18"/>
    </row>
    <row r="43" spans="11:14" x14ac:dyDescent="0.75">
      <c r="K43" s="19" t="s">
        <v>74</v>
      </c>
      <c r="L43" s="11">
        <v>0.55000000000000004</v>
      </c>
      <c r="M43" s="11">
        <f>L43*M42/L42</f>
        <v>2412.280701754386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v>97700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3B41BD-F06D-4876-A4C7-1AD3697FCC4D}">
  <dimension ref="J1:N48"/>
  <sheetViews>
    <sheetView zoomScale="57" zoomScaleNormal="130" workbookViewId="0">
      <selection activeCell="M35" sqref="M3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140000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1.03</v>
      </c>
      <c r="M12" s="11">
        <v>200</v>
      </c>
      <c r="N12" s="18" t="s">
        <v>39</v>
      </c>
    </row>
    <row r="13" spans="10:14" x14ac:dyDescent="0.75">
      <c r="K13" s="19" t="s">
        <v>74</v>
      </c>
      <c r="L13" s="11">
        <v>0.94</v>
      </c>
      <c r="M13" s="11">
        <f>L13*M12/L12</f>
        <v>182.52427184466018</v>
      </c>
      <c r="N13" s="18" t="s">
        <v>39</v>
      </c>
    </row>
    <row r="14" spans="10:14" x14ac:dyDescent="0.75">
      <c r="K14" s="17"/>
      <c r="N14" s="18"/>
    </row>
    <row r="15" spans="10:14" x14ac:dyDescent="0.75">
      <c r="K15" s="17"/>
      <c r="L15" s="13">
        <v>600</v>
      </c>
      <c r="M15" s="12">
        <f>L15+M13</f>
        <v>782.52427184466023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1.03</v>
      </c>
      <c r="M22" s="11">
        <f>M12</f>
        <v>200</v>
      </c>
      <c r="N22" s="18" t="s">
        <v>39</v>
      </c>
    </row>
    <row r="23" spans="11:14" x14ac:dyDescent="0.75">
      <c r="K23" s="19" t="s">
        <v>74</v>
      </c>
      <c r="L23" s="11">
        <v>0.69</v>
      </c>
      <c r="M23" s="11">
        <f>L23*M22/L22</f>
        <v>133.98058252427185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2133.980582524272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141</v>
      </c>
      <c r="L27" s="25" t="s">
        <v>110</v>
      </c>
      <c r="M27" s="25"/>
      <c r="N27" s="26" t="s">
        <v>111</v>
      </c>
    </row>
    <row r="28" spans="11:14" x14ac:dyDescent="0.75">
      <c r="K28" s="17"/>
      <c r="M28">
        <v>77797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1.03</v>
      </c>
      <c r="M32" s="11">
        <v>5000</v>
      </c>
      <c r="N32" s="18" t="s">
        <v>36</v>
      </c>
    </row>
    <row r="33" spans="11:14" x14ac:dyDescent="0.75">
      <c r="K33" s="19" t="s">
        <v>74</v>
      </c>
      <c r="L33" s="11">
        <v>1.08</v>
      </c>
      <c r="M33" s="11">
        <f>L33*M32/L32</f>
        <v>5242.7184466019417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35000</v>
      </c>
      <c r="M35" s="12">
        <f>L35+M33+M28</f>
        <v>118039.71844660194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1.03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0.75</v>
      </c>
      <c r="M43" s="11">
        <f>L43*M42/L42</f>
        <v>3640.7766990291261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101437.77669902913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01AFBE-1EB1-42C5-8CE5-4912CB01FA9F}">
  <dimension ref="K1:N48"/>
  <sheetViews>
    <sheetView zoomScale="40" zoomScaleNormal="4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875000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0.94</v>
      </c>
      <c r="M12" s="11">
        <v>500</v>
      </c>
      <c r="N12" s="18"/>
    </row>
    <row r="13" spans="11:14" x14ac:dyDescent="0.75">
      <c r="K13" s="19" t="s">
        <v>74</v>
      </c>
      <c r="L13" s="11">
        <v>0.36</v>
      </c>
      <c r="M13" s="11">
        <f>L13*M12/L12</f>
        <v>191.48936170212767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5000</v>
      </c>
      <c r="M15" s="12">
        <f>L15+M13</f>
        <v>5191.489361702128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0.94</v>
      </c>
      <c r="M22" s="11">
        <v>500</v>
      </c>
      <c r="N22" s="18"/>
    </row>
    <row r="23" spans="11:14" x14ac:dyDescent="0.75">
      <c r="K23" s="19" t="s">
        <v>74</v>
      </c>
      <c r="L23" s="11">
        <v>1.04</v>
      </c>
      <c r="M23" s="11">
        <f>L23*M22/L22</f>
        <v>553.19148936170211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6500</v>
      </c>
      <c r="M25" s="12">
        <f>L25+M23</f>
        <v>7053.1914893617022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565000</v>
      </c>
      <c r="M35" s="12">
        <f>L35+M33</f>
        <v>565000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0.97</v>
      </c>
      <c r="M42" s="11">
        <v>20000</v>
      </c>
      <c r="N42" s="18"/>
    </row>
    <row r="43" spans="11:14" x14ac:dyDescent="0.75">
      <c r="K43" s="19" t="s">
        <v>74</v>
      </c>
      <c r="L43" s="11">
        <v>0.37</v>
      </c>
      <c r="M43" s="11">
        <f>L43*M42/L42</f>
        <v>7628.8659793814431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480000</v>
      </c>
      <c r="M45" s="12">
        <f>L45+M43</f>
        <v>487628.86597938143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44FD13-3E23-47F7-AF3A-7A216D1089B9}">
  <dimension ref="K1:N48"/>
  <sheetViews>
    <sheetView zoomScale="90" zoomScaleNormal="90" workbookViewId="0">
      <selection activeCell="P7" sqref="P7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154500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0.85</v>
      </c>
      <c r="M12" s="11">
        <v>500</v>
      </c>
      <c r="N12" s="18"/>
    </row>
    <row r="13" spans="11:14" x14ac:dyDescent="0.75">
      <c r="K13" s="19" t="s">
        <v>74</v>
      </c>
      <c r="L13" s="11">
        <v>0.18</v>
      </c>
      <c r="M13" s="11">
        <f>L13*M12/L12</f>
        <v>105.88235294117648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2105.8823529411766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0.81</v>
      </c>
      <c r="M22" s="11">
        <v>500</v>
      </c>
      <c r="N22" s="18"/>
    </row>
    <row r="23" spans="11:14" x14ac:dyDescent="0.75">
      <c r="K23" s="19" t="s">
        <v>74</v>
      </c>
      <c r="L23" s="11">
        <v>0.56999999999999995</v>
      </c>
      <c r="M23" s="11">
        <f>L23*M22/L22</f>
        <v>351.85185185185185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3351.8518518518517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121700</v>
      </c>
      <c r="M35" s="12">
        <f>L35+M33</f>
        <v>121700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0.82</v>
      </c>
      <c r="M42" s="11">
        <v>5000</v>
      </c>
      <c r="N42" s="18"/>
    </row>
    <row r="43" spans="11:14" x14ac:dyDescent="0.75">
      <c r="K43" s="19" t="s">
        <v>74</v>
      </c>
      <c r="L43" s="11">
        <v>0.6</v>
      </c>
      <c r="M43" s="11">
        <f>L43*M42/L42</f>
        <v>3658.5365853658541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108658.53658536586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F341E2-1E5F-4491-8D0F-918765013F88}">
  <dimension ref="K1:N48"/>
  <sheetViews>
    <sheetView topLeftCell="A6" zoomScale="80" zoomScaleNormal="60" workbookViewId="0">
      <selection activeCell="M46" sqref="M4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185800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2.4300000000000002</v>
      </c>
      <c r="M12" s="11">
        <v>500</v>
      </c>
      <c r="N12" s="18"/>
    </row>
    <row r="13" spans="11:14" x14ac:dyDescent="0.75">
      <c r="K13" s="19" t="s">
        <v>74</v>
      </c>
      <c r="L13" s="11">
        <v>1.48</v>
      </c>
      <c r="M13" s="11">
        <f>L13*M12/L12</f>
        <v>304.5267489711934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1000</v>
      </c>
      <c r="M15" s="12">
        <f>L15+M13</f>
        <v>1304.5267489711935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2.4300000000000002</v>
      </c>
      <c r="M22" s="11">
        <v>500</v>
      </c>
      <c r="N22" s="18"/>
    </row>
    <row r="23" spans="11:14" x14ac:dyDescent="0.75">
      <c r="K23" s="19" t="s">
        <v>74</v>
      </c>
      <c r="L23" s="11">
        <v>1.84</v>
      </c>
      <c r="M23" s="11">
        <f>L23*M22/L22</f>
        <v>378.60082304526748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1500</v>
      </c>
      <c r="M25" s="12">
        <f>L25+M23</f>
        <v>1878.6008230452676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141000</v>
      </c>
      <c r="M35" s="12">
        <f>L35+M33</f>
        <v>141000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1.96</v>
      </c>
      <c r="M42" s="11">
        <v>10000</v>
      </c>
      <c r="N42" s="18"/>
    </row>
    <row r="43" spans="11:14" x14ac:dyDescent="0.75">
      <c r="K43" s="19" t="s">
        <v>74</v>
      </c>
      <c r="L43" s="11">
        <v>2.2000000000000002</v>
      </c>
      <c r="M43" s="11">
        <v>31224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141000</v>
      </c>
      <c r="M45" s="12">
        <f>L45-10000</f>
        <v>131000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94C5A-19C0-47AE-9D2F-03956820FF79}">
  <dimension ref="H1:N48"/>
  <sheetViews>
    <sheetView topLeftCell="A15" zoomScale="58" zoomScaleNormal="11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533518.674</v>
      </c>
      <c r="N5" s="18" t="s">
        <v>36</v>
      </c>
    </row>
    <row r="6" spans="8:14" x14ac:dyDescent="0.75"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0.77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</v>
      </c>
      <c r="M13" s="11">
        <f>L13*M12/L12</f>
        <v>194.80519480519479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4500</v>
      </c>
      <c r="M15" s="12">
        <f>L15+M13</f>
        <v>4694.8051948051943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0.77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0.68</v>
      </c>
      <c r="M23" s="11">
        <f>L23*M22/L22</f>
        <v>441.55844155844153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8500</v>
      </c>
      <c r="M25" s="12">
        <f>L25+M23</f>
        <v>8941.5584415584417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7</v>
      </c>
      <c r="L27" s="25" t="s">
        <v>110</v>
      </c>
      <c r="M27" s="25">
        <v>276032</v>
      </c>
      <c r="N27" s="26" t="s">
        <v>111</v>
      </c>
    </row>
    <row r="28" spans="11:14" x14ac:dyDescent="0.75">
      <c r="K28" s="17"/>
      <c r="M28">
        <v>87579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0.14000000000000001</v>
      </c>
      <c r="M33" s="11">
        <f>L33*M32/L32</f>
        <v>1750.0000000000002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v>374785.84600000002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0.28000000000000003</v>
      </c>
      <c r="M43" s="11">
        <f>L43*M42/L42</f>
        <v>3500.0000000000005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v>286535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205C7C-0E64-471E-8FC6-4E52237F7A5C}">
  <sheetPr>
    <tabColor rgb="FFFFFF00"/>
  </sheetPr>
  <dimension ref="A1:I51"/>
  <sheetViews>
    <sheetView tabSelected="1" zoomScale="55" zoomScaleNormal="55" workbookViewId="0">
      <pane xSplit="2" ySplit="1" topLeftCell="C40" activePane="bottomRight" state="frozen"/>
      <selection pane="topRight" activeCell="C1" sqref="C1"/>
      <selection pane="bottomLeft" activeCell="A2" sqref="A2"/>
      <selection pane="bottomRight" activeCell="C51" sqref="C51"/>
    </sheetView>
  </sheetViews>
  <sheetFormatPr defaultColWidth="10.90625" defaultRowHeight="14.75" x14ac:dyDescent="0.75"/>
  <cols>
    <col min="1" max="1" width="11.40625" style="2"/>
    <col min="2" max="2" width="31.26953125" bestFit="1" customWidth="1"/>
    <col min="3" max="3" width="27.26953125" style="39" customWidth="1"/>
    <col min="4" max="8" width="25.7265625" style="1" customWidth="1"/>
    <col min="9" max="9" width="213" style="4" bestFit="1" customWidth="1"/>
  </cols>
  <sheetData>
    <row r="1" spans="1:9" s="8" customFormat="1" ht="45" customHeight="1" x14ac:dyDescent="0.75">
      <c r="A1" s="5" t="s">
        <v>33</v>
      </c>
      <c r="B1" s="7" t="s">
        <v>0</v>
      </c>
      <c r="C1" s="7" t="s">
        <v>99</v>
      </c>
      <c r="D1" s="9" t="s">
        <v>71</v>
      </c>
      <c r="E1" s="9" t="s">
        <v>70</v>
      </c>
      <c r="F1" s="9" t="s">
        <v>68</v>
      </c>
      <c r="G1" s="9" t="s">
        <v>69</v>
      </c>
      <c r="H1" s="9" t="s">
        <v>72</v>
      </c>
      <c r="I1" s="6" t="s">
        <v>34</v>
      </c>
    </row>
    <row r="2" spans="1:9" s="3" customFormat="1" ht="20.149999999999999" customHeight="1" x14ac:dyDescent="0.75">
      <c r="A2" s="33">
        <v>1</v>
      </c>
      <c r="B2" s="31" t="s">
        <v>75</v>
      </c>
      <c r="C2" s="32" t="s">
        <v>75</v>
      </c>
      <c r="D2" s="14">
        <f>'01 - B757-200'!M15*'1. Common'!$F$5</f>
        <v>4280.7192982456145</v>
      </c>
      <c r="E2" s="14">
        <f>'01 - B757-200'!M25*'1. Common'!$F$5</f>
        <v>6482</v>
      </c>
      <c r="F2" s="14">
        <f>'01 - B757-200'!M35*'1. Common'!$F$4</f>
        <v>83479.327999999994</v>
      </c>
      <c r="G2" s="14">
        <f>'01 - B757-200'!M45*'1. Common'!$F$4</f>
        <v>74083.127894736841</v>
      </c>
      <c r="H2" s="14">
        <f>'01 - B757-200'!M5*'1. Common'!$F$4</f>
        <v>108886.08</v>
      </c>
      <c r="I2" s="15" t="s">
        <v>54</v>
      </c>
    </row>
    <row r="3" spans="1:9" s="3" customFormat="1" ht="20.149999999999999" customHeight="1" x14ac:dyDescent="0.75">
      <c r="A3" s="33">
        <v>2</v>
      </c>
      <c r="B3" s="31" t="s">
        <v>148</v>
      </c>
      <c r="C3" s="32" t="s">
        <v>86</v>
      </c>
      <c r="D3" s="14">
        <f>'02 - B767-300'!M15*'1. Common'!$F$5</f>
        <v>4223.8596491228072</v>
      </c>
      <c r="E3" s="14">
        <f>'02 - B767-300'!M25*'1. Common'!$F$5</f>
        <v>8025.333333333333</v>
      </c>
      <c r="F3" s="14">
        <f>'02 - B767-300'!M35*'1. Common'!$F$4</f>
        <v>126126.37599999999</v>
      </c>
      <c r="G3" s="14">
        <f>'02 - B767-300'!M45*'1. Common'!$F$4</f>
        <v>108564.88212389381</v>
      </c>
      <c r="H3" s="14">
        <f>'02 - B767-300'!M5*'1. Common'!$F$4</f>
        <v>158792.19999999998</v>
      </c>
      <c r="I3" s="15" t="s">
        <v>56</v>
      </c>
    </row>
    <row r="4" spans="1:9" s="3" customFormat="1" ht="20.149999999999999" customHeight="1" x14ac:dyDescent="0.75">
      <c r="A4" s="33">
        <v>3</v>
      </c>
      <c r="B4" s="31" t="s">
        <v>149</v>
      </c>
      <c r="C4" s="32" t="s">
        <v>94</v>
      </c>
      <c r="D4" s="14">
        <f>'03 - B777-300'!M15*'1. Common'!$F$5</f>
        <v>14069.671641791045</v>
      </c>
      <c r="E4" s="14">
        <f>'03 - B777-300'!M25*'1. Common'!$F$5</f>
        <v>15023.313432835823</v>
      </c>
      <c r="F4" s="14">
        <f>'03 - B777-300'!M35*'1. Common'!$F$4</f>
        <v>209152.01199999999</v>
      </c>
      <c r="G4" s="14">
        <f>'03 - B777-300'!M45*'1. Common'!$F$4</f>
        <v>202062.22805970151</v>
      </c>
      <c r="H4" s="14">
        <f>'03 - B777-300'!M5*'1. Common'!$F$4</f>
        <v>347528.07199999999</v>
      </c>
      <c r="I4" s="15" t="s">
        <v>55</v>
      </c>
    </row>
    <row r="5" spans="1:9" s="3" customFormat="1" ht="20.149999999999999" customHeight="1" x14ac:dyDescent="0.75">
      <c r="A5" s="29">
        <v>4</v>
      </c>
      <c r="B5" s="30" t="s">
        <v>1</v>
      </c>
      <c r="C5" s="37" t="s">
        <v>109</v>
      </c>
      <c r="D5" s="28">
        <f>'04-A320-200'!M15*'1. Common'!$F$5</f>
        <v>3070.4210526315792</v>
      </c>
      <c r="E5" s="28">
        <f>'04-A320-200'!M25*'1. Common'!$F$5</f>
        <v>5593.04</v>
      </c>
      <c r="F5" s="28">
        <f>'04-A320-200'!M35*'1. Common'!$F$4</f>
        <v>59400.532483999996</v>
      </c>
      <c r="G5" s="28">
        <f>'04-A320-200'!M45*'1. Common'!$F$4</f>
        <v>52948.678717766234</v>
      </c>
      <c r="H5" s="28">
        <f>'04-A320-200'!M5*'1. Common'!$F$4</f>
        <v>73516.251680000001</v>
      </c>
      <c r="I5" s="15" t="s">
        <v>45</v>
      </c>
    </row>
    <row r="6" spans="1:9" s="3" customFormat="1" ht="20.149999999999999" customHeight="1" x14ac:dyDescent="0.75">
      <c r="A6" s="33">
        <v>5</v>
      </c>
      <c r="B6" s="31" t="s">
        <v>147</v>
      </c>
      <c r="C6" s="32" t="s">
        <v>87</v>
      </c>
      <c r="D6" s="14">
        <f>'05 - B767-200'!M15*'1. Common'!$F$5</f>
        <v>4151.0344827586205</v>
      </c>
      <c r="E6" s="14">
        <f>'05 - B767-200'!M25*'1. Common'!$F$5</f>
        <v>8892.7931034482754</v>
      </c>
      <c r="F6" s="14">
        <f>'05 - B767-200'!M35*'1. Common'!$F$4</f>
        <v>113423</v>
      </c>
      <c r="G6" s="14">
        <f>'05 - B767-200'!M45*'1. Common'!$F$4</f>
        <v>91891.854237288135</v>
      </c>
      <c r="H6" s="14">
        <f>'05 - B767-200'!M5*'1. Common'!$F$4</f>
        <v>142912.97999999998</v>
      </c>
      <c r="I6" s="15" t="s">
        <v>56</v>
      </c>
    </row>
    <row r="7" spans="1:9" s="3" customFormat="1" ht="20.149999999999999" customHeight="1" x14ac:dyDescent="0.75">
      <c r="A7" s="33">
        <v>6</v>
      </c>
      <c r="B7" s="31" t="s">
        <v>2</v>
      </c>
      <c r="C7" s="32" t="s">
        <v>76</v>
      </c>
      <c r="D7" s="14">
        <f>'06 - B737-800'!M15*'1. Common'!$F$5</f>
        <v>3704</v>
      </c>
      <c r="E7" s="14">
        <f>'06 - B737-800'!M25*'1. Common'!$F$5</f>
        <v>9348.1904761904771</v>
      </c>
      <c r="F7" s="14">
        <f>'06 - B737-800'!M35*'1. Common'!$F$4</f>
        <v>62745.603599999995</v>
      </c>
      <c r="G7" s="14">
        <f>'06 - B737-800'!M45*'1. Common'!$F$4</f>
        <v>47637.659999999996</v>
      </c>
      <c r="H7" s="14">
        <f>'06 - B737-800'!M5*'1. Common'!F$4</f>
        <v>79033.146399999998</v>
      </c>
      <c r="I7" s="15" t="s">
        <v>51</v>
      </c>
    </row>
    <row r="8" spans="1:9" s="3" customFormat="1" ht="20.149999999999999" customHeight="1" x14ac:dyDescent="0.75">
      <c r="A8" s="29">
        <v>7</v>
      </c>
      <c r="B8" s="30" t="s">
        <v>3</v>
      </c>
      <c r="C8" s="37" t="s">
        <v>116</v>
      </c>
      <c r="D8" s="28">
        <f>'07-A319-100'!M15*'1. Common'!$F$5</f>
        <v>4815.2</v>
      </c>
      <c r="E8" s="28">
        <f>'07-A319-100'!M25*'1. Common'!$F$5</f>
        <v>7685.8</v>
      </c>
      <c r="F8" s="28">
        <f>'07-A319-100'!M35*'1. Common'!$F$4</f>
        <v>55582.865534666671</v>
      </c>
      <c r="G8" s="28">
        <f>'07-A319-100'!M45*'1. Common'!$F$4</f>
        <v>49034.577667999998</v>
      </c>
      <c r="H8" s="28">
        <f>'07-A319-100'!M5*'1. Common'!F$4</f>
        <v>75516.57970799999</v>
      </c>
      <c r="I8" s="15" t="s">
        <v>43</v>
      </c>
    </row>
    <row r="9" spans="1:9" s="3" customFormat="1" ht="20.149999999999999" customHeight="1" x14ac:dyDescent="0.75">
      <c r="A9" s="33">
        <v>8</v>
      </c>
      <c r="B9" s="31" t="s">
        <v>4</v>
      </c>
      <c r="C9" s="32" t="s">
        <v>77</v>
      </c>
      <c r="D9" s="14">
        <f>'08 - B737-300'!M15*'1. Common'!$F$5</f>
        <v>3560.3103448275865</v>
      </c>
      <c r="E9" s="14">
        <f>'08 - B737-300'!M25*'1. Common'!$F$5</f>
        <v>5109.2456140350878</v>
      </c>
      <c r="F9" s="14">
        <f>'08 - B737-300'!M35*'1. Common'!$F$4</f>
        <v>48731.965103999995</v>
      </c>
      <c r="G9" s="14">
        <f>'08 - B737-300'!M45*'1. Common'!$F$4</f>
        <v>44325.708399999996</v>
      </c>
      <c r="H9" s="14">
        <f>'08 - B737-300'!M5*'1. Common'!$F$4</f>
        <v>63290.034</v>
      </c>
      <c r="I9" s="15" t="s">
        <v>51</v>
      </c>
    </row>
    <row r="10" spans="1:9" s="3" customFormat="1" ht="20.149999999999999" customHeight="1" x14ac:dyDescent="0.75">
      <c r="A10" s="29">
        <v>9</v>
      </c>
      <c r="B10" s="30" t="s">
        <v>145</v>
      </c>
      <c r="C10" s="37" t="s">
        <v>141</v>
      </c>
      <c r="D10" s="28">
        <f>'09 - MD80'!M$15*'1. Common'!$F$5</f>
        <v>1449.2349514563109</v>
      </c>
      <c r="E10" s="28">
        <f>'09 - MD80'!M$25*'1. Common'!$F$5</f>
        <v>3952.1320388349518</v>
      </c>
      <c r="F10" s="28">
        <f>'09 - MD80'!M$35*'1. Common'!$F$4</f>
        <v>53553.675941475725</v>
      </c>
      <c r="G10" s="28">
        <f>'09 - MD80'!M$45*'1. Common'!$F$4</f>
        <v>46021.507786135924</v>
      </c>
      <c r="H10" s="28">
        <f>'09 - MD80'!M$5*'1. Common'!F$4</f>
        <v>63516.88</v>
      </c>
      <c r="I10" s="15" t="s">
        <v>59</v>
      </c>
    </row>
    <row r="11" spans="1:9" s="3" customFormat="1" ht="20.149999999999999" customHeight="1" x14ac:dyDescent="0.75">
      <c r="A11" s="33">
        <v>10</v>
      </c>
      <c r="B11" s="31" t="s">
        <v>78</v>
      </c>
      <c r="C11" s="32" t="s">
        <v>78</v>
      </c>
      <c r="D11" s="14">
        <f>'10 - B747-400'!M15*'1. Common'!$F$5</f>
        <v>9614.6382978723414</v>
      </c>
      <c r="E11" s="14">
        <f>'10 - B747-400'!M25*'1. Common'!$F$5</f>
        <v>13062.510638297874</v>
      </c>
      <c r="F11" s="14">
        <f>'10 - B747-400'!M35*'1. Common'!$F$4</f>
        <v>256335.97999999998</v>
      </c>
      <c r="G11" s="14">
        <f>'10 - B747-400'!M45*'1. Common'!$F$4</f>
        <v>221233.3154639175</v>
      </c>
      <c r="H11" s="14">
        <f>'10 - B747-400'!M5*'1. Common'!$F$4</f>
        <v>396980.5</v>
      </c>
      <c r="I11" s="15" t="s">
        <v>52</v>
      </c>
    </row>
    <row r="12" spans="1:9" s="3" customFormat="1" ht="20.149999999999999" customHeight="1" x14ac:dyDescent="0.75">
      <c r="A12" s="33">
        <v>11</v>
      </c>
      <c r="B12" s="31" t="s">
        <v>5</v>
      </c>
      <c r="C12" s="32" t="s">
        <v>88</v>
      </c>
      <c r="D12" s="14">
        <f>'11 - B737-700'!M$15*'1. Common'!$F$5</f>
        <v>3900.0941176470592</v>
      </c>
      <c r="E12" s="14">
        <f>'11 - B737-700'!M$25*'1. Common'!$F$5</f>
        <v>6207.6296296296296</v>
      </c>
      <c r="F12" s="14">
        <f>'11 - B737-700'!M$35*'1. Common'!$F$4</f>
        <v>55214.316399999996</v>
      </c>
      <c r="G12" s="14">
        <f>'11 - B737-700'!M$45*'1. Common'!$F$4</f>
        <v>49297.508780487806</v>
      </c>
      <c r="H12" s="14">
        <f>'11 - B737-700'!M$5*'1. Common'!$F$4</f>
        <v>70095.414000000004</v>
      </c>
      <c r="I12" s="15" t="s">
        <v>51</v>
      </c>
    </row>
    <row r="13" spans="1:9" s="3" customFormat="1" ht="20.149999999999999" customHeight="1" x14ac:dyDescent="0.75">
      <c r="A13" s="33">
        <v>12</v>
      </c>
      <c r="B13" s="31" t="s">
        <v>6</v>
      </c>
      <c r="C13" s="32" t="s">
        <v>89</v>
      </c>
      <c r="D13" s="14">
        <f>'12 - B727-200'!M$15*'1. Common'!$F$5</f>
        <v>2415.9835390946505</v>
      </c>
      <c r="E13" s="14">
        <f>'12 - B727-200'!M$25*'1. Common'!$F$5</f>
        <v>3479.1687242798357</v>
      </c>
      <c r="F13" s="14">
        <f>'12 - B727-200'!M$35*'1. Common'!$F$4</f>
        <v>63970.572</v>
      </c>
      <c r="G13" s="14">
        <f>'12 - B727-200'!M$45*'1. Common'!$F$4</f>
        <v>59433.651999999995</v>
      </c>
      <c r="H13" s="14">
        <f>'12 - B727-200'!M$5*'1. Common'!$F$4</f>
        <v>84295.973599999998</v>
      </c>
      <c r="I13" s="15" t="s">
        <v>50</v>
      </c>
    </row>
    <row r="14" spans="1:9" s="3" customFormat="1" ht="20.149999999999999" customHeight="1" x14ac:dyDescent="0.75">
      <c r="A14" s="29">
        <v>13</v>
      </c>
      <c r="B14" s="30" t="s">
        <v>7</v>
      </c>
      <c r="C14" s="37" t="s">
        <v>7</v>
      </c>
      <c r="D14" s="28">
        <f>'13-A330-200'!M15*'1. Common'!$F$5</f>
        <v>8694.7792207792209</v>
      </c>
      <c r="E14" s="28">
        <f>'13-A330-200'!M25*'1. Common'!$F$5</f>
        <v>16559.766233766233</v>
      </c>
      <c r="F14" s="28">
        <f>'13-A330-200'!M35*'1. Common'!$F$4</f>
        <v>170037.34004343199</v>
      </c>
      <c r="G14" s="28">
        <f>'13-A330-200'!M45*'1. Common'!$F$4</f>
        <v>129998.63721999999</v>
      </c>
      <c r="H14" s="28">
        <f>'13-A330-200'!M5*'1. Common'!F$4</f>
        <v>242053.15424440798</v>
      </c>
      <c r="I14" s="15" t="s">
        <v>47</v>
      </c>
    </row>
    <row r="15" spans="1:9" s="3" customFormat="1" ht="20.149999999999999" customHeight="1" x14ac:dyDescent="0.75">
      <c r="A15" s="33">
        <v>14</v>
      </c>
      <c r="B15" s="31" t="s">
        <v>8</v>
      </c>
      <c r="C15" s="32" t="s">
        <v>90</v>
      </c>
      <c r="D15" s="14">
        <f>'14 - B767-400'!M15*'1. Common'!$F$5</f>
        <v>6841.0612244897966</v>
      </c>
      <c r="E15" s="14">
        <f>'14 - B767-400'!M25*'1. Common'!$F$5</f>
        <v>10186</v>
      </c>
      <c r="F15" s="14">
        <f>'14 - B767-400'!M35*'1. Common'!$F$4</f>
        <v>149718.35999999999</v>
      </c>
      <c r="G15" s="14">
        <f>'14 - B767-400'!M45*'1. Common'!$F$4</f>
        <v>131570.68</v>
      </c>
      <c r="H15" s="14">
        <f>'14 - B767-400'!M5*'1. Common'!$F$4</f>
        <v>204161.4</v>
      </c>
      <c r="I15" s="15" t="s">
        <v>56</v>
      </c>
    </row>
    <row r="16" spans="1:9" s="3" customFormat="1" ht="20.149999999999999" customHeight="1" x14ac:dyDescent="0.75">
      <c r="A16" s="29">
        <v>15</v>
      </c>
      <c r="B16" s="30" t="s">
        <v>9</v>
      </c>
      <c r="C16" s="37" t="s">
        <v>142</v>
      </c>
      <c r="D16" s="28">
        <f>'15 - DC10'!M$15*'1. Common'!$F$5</f>
        <v>3883.2258064516136</v>
      </c>
      <c r="E16" s="28">
        <f>'15 - DC10'!M$25*'1. Common'!$F$5</f>
        <v>7124.2258064516136</v>
      </c>
      <c r="F16" s="28">
        <f>'15 - DC10'!M$35*'1. Common'!$F$4</f>
        <v>151832.19676507087</v>
      </c>
      <c r="G16" s="28">
        <f>'15 - DC10'!M$45*'1. Common'!$F$4</f>
        <v>129397.66322176378</v>
      </c>
      <c r="H16" s="28">
        <f>'15 - DC10'!M$5*'1. Common'!F$4</f>
        <v>195087.56</v>
      </c>
      <c r="I16" s="15" t="s">
        <v>60</v>
      </c>
    </row>
    <row r="17" spans="1:9" s="3" customFormat="1" ht="20.149999999999999" customHeight="1" x14ac:dyDescent="0.75">
      <c r="A17" s="29">
        <v>16</v>
      </c>
      <c r="B17" s="30" t="s">
        <v>10</v>
      </c>
      <c r="C17" s="37" t="s">
        <v>159</v>
      </c>
      <c r="D17" s="28">
        <f>'16-A321-100-200'!M15*'1. Common'!$F$5</f>
        <v>4352.2</v>
      </c>
      <c r="E17" s="28">
        <f>'16-A321-100-200'!M25*'1. Common'!$F$5</f>
        <v>5648.6</v>
      </c>
      <c r="F17" s="28">
        <f>'16-A321-100-200'!M35*'1. Common'!$F$4</f>
        <v>72590.720000000001</v>
      </c>
      <c r="G17" s="28">
        <f>'16-A321-100-200'!M45*'1. Common'!$F$4</f>
        <v>68961.183999999994</v>
      </c>
      <c r="H17" s="28">
        <f>'16-A321-100-200'!M5*'1. Common'!F$4</f>
        <v>93520.439343999999</v>
      </c>
      <c r="I17" s="15" t="s">
        <v>46</v>
      </c>
    </row>
    <row r="18" spans="1:9" s="3" customFormat="1" ht="20.149999999999999" customHeight="1" x14ac:dyDescent="0.75">
      <c r="A18" s="33">
        <v>17</v>
      </c>
      <c r="B18" s="31" t="s">
        <v>79</v>
      </c>
      <c r="C18" s="32" t="s">
        <v>79</v>
      </c>
      <c r="D18" s="14">
        <f>'17 - B737-400'!M$15*'1. Common'!$F$5</f>
        <v>3184.1403508771932</v>
      </c>
      <c r="E18" s="14">
        <f>'17 - B737-400'!M$25*'1. Common'!$F$5</f>
        <v>4630</v>
      </c>
      <c r="F18" s="14">
        <f>'17 - B737-400'!M$35*'1. Common'!$F$4</f>
        <v>53113.253103448274</v>
      </c>
      <c r="G18" s="14">
        <f>'17 - B737-400'!M$45*'1. Common'!$F$4</f>
        <v>49827.897241379309</v>
      </c>
      <c r="H18" s="14">
        <f>'17 - B737-400'!M$5*'1. Common'!$F$4</f>
        <v>68053.8</v>
      </c>
      <c r="I18" s="15" t="s">
        <v>51</v>
      </c>
    </row>
    <row r="19" spans="1:9" s="3" customFormat="1" ht="20.149999999999999" customHeight="1" x14ac:dyDescent="0.75">
      <c r="A19" s="33">
        <v>18</v>
      </c>
      <c r="B19" s="31" t="s">
        <v>150</v>
      </c>
      <c r="C19" s="32" t="s">
        <v>91</v>
      </c>
      <c r="D19" s="14">
        <f>'18 - B737-100'!M$15*'1. Common'!$F$5</f>
        <v>1852</v>
      </c>
      <c r="E19" s="14">
        <f>'18 - B737-100'!M$25*'1. Common'!$F$5</f>
        <v>2352.04</v>
      </c>
      <c r="F19" s="14">
        <f>'18 - B737-100'!M$35*'1. Common'!$F$4</f>
        <v>40832.28</v>
      </c>
      <c r="G19" s="14">
        <f>'18 - B737-100'!M$45*'1. Common'!$F$4</f>
        <v>39433.042990654205</v>
      </c>
      <c r="H19" s="14">
        <f>'18 - B737-100'!M$5*'1. Common'!$F$4</f>
        <v>49906.119999999995</v>
      </c>
      <c r="I19" s="15" t="s">
        <v>51</v>
      </c>
    </row>
    <row r="20" spans="1:9" s="3" customFormat="1" ht="20.149999999999999" customHeight="1" x14ac:dyDescent="0.75">
      <c r="A20" s="33">
        <v>19</v>
      </c>
      <c r="B20" s="31" t="s">
        <v>144</v>
      </c>
      <c r="C20" s="32" t="s">
        <v>80</v>
      </c>
      <c r="D20" s="14">
        <f>'19 - B737-500'!M$15*'1. Common'!$F$5</f>
        <v>3315.4107142857142</v>
      </c>
      <c r="E20" s="14">
        <f>'19 - B737-500'!M$25*'1. Common'!$F$5</f>
        <v>5374.1071428571431</v>
      </c>
      <c r="F20" s="14">
        <f>'19 - B737-500'!M$35*'1. Common'!$F$4</f>
        <v>46718.542586206895</v>
      </c>
      <c r="G20" s="14">
        <f>'19 - B737-500'!M$45*'1. Common'!$F$4</f>
        <v>41438.50637931034</v>
      </c>
      <c r="H20" s="14">
        <f>'19 - B737-500'!M$5*'1. Common'!$F$4</f>
        <v>60567.881999999998</v>
      </c>
      <c r="I20" s="15" t="s">
        <v>51</v>
      </c>
    </row>
    <row r="21" spans="1:9" s="3" customFormat="1" ht="20.149999999999999" customHeight="1" x14ac:dyDescent="0.75">
      <c r="A21" s="33">
        <v>20</v>
      </c>
      <c r="B21" s="31" t="s">
        <v>146</v>
      </c>
      <c r="C21" s="32" t="s">
        <v>92</v>
      </c>
      <c r="D21" s="14">
        <f>'20 - B747-200'!M$15*'1. Common'!$F$5</f>
        <v>4610.5734265734272</v>
      </c>
      <c r="E21" s="14">
        <f>'20 - B747-200'!M$25*'1. Common'!$F$5</f>
        <v>11241.510489510491</v>
      </c>
      <c r="F21" s="14">
        <f>'20 - B747-200'!M$35*'1. Common'!$F$4</f>
        <v>266039.28795811516</v>
      </c>
      <c r="G21" s="14">
        <f>'20 - B747-200'!M$45*'1. Common'!$F$4</f>
        <v>191215.73821989528</v>
      </c>
      <c r="H21" s="14">
        <f>'20 - B747-200'!M$5*'1. Common'!$F$4</f>
        <v>360685.14</v>
      </c>
      <c r="I21" s="15" t="s">
        <v>53</v>
      </c>
    </row>
    <row r="22" spans="1:9" s="3" customFormat="1" ht="20.149999999999999" customHeight="1" x14ac:dyDescent="0.75">
      <c r="A22" s="29">
        <v>21</v>
      </c>
      <c r="B22" s="30" t="s">
        <v>11</v>
      </c>
      <c r="C22" s="37" t="s">
        <v>11</v>
      </c>
      <c r="D22" s="28">
        <f>'21-MD-11'!M15*'1. Common'!$F$5</f>
        <v>9519.0209790209792</v>
      </c>
      <c r="E22" s="28">
        <f>'21-MD-11'!M25*'1. Common'!$F$5</f>
        <v>12005.622377622378</v>
      </c>
      <c r="F22" s="28">
        <f>'21-MD-11'!M35*'1. Common'!$F$4</f>
        <v>183534.23984447061</v>
      </c>
      <c r="G22" s="28">
        <f>'21-MD-11'!M45*'1. Common'!$F$4</f>
        <v>165600.06196211764</v>
      </c>
      <c r="H22" s="28">
        <f>'21-MD-11'!M5*'1. Common'!F$4</f>
        <v>280381.65600000002</v>
      </c>
      <c r="I22" s="15" t="s">
        <v>61</v>
      </c>
    </row>
    <row r="23" spans="1:9" s="3" customFormat="1" ht="20.149999999999999" customHeight="1" x14ac:dyDescent="0.75">
      <c r="A23" s="33">
        <v>22</v>
      </c>
      <c r="B23" s="31" t="s">
        <v>12</v>
      </c>
      <c r="C23" s="32" t="s">
        <v>81</v>
      </c>
      <c r="D23" s="14">
        <f>'22 - B757-300'!M$15*'1. Common'!$F$5</f>
        <v>4182.9655172413795</v>
      </c>
      <c r="E23" s="14">
        <f>'22 - B757-300'!M$25*'1. Common'!$F$5</f>
        <v>5928.5287356321842</v>
      </c>
      <c r="F23" s="14">
        <f>'22 - B757-300'!M$35*'1. Common'!$F$4</f>
        <v>95275.319999999992</v>
      </c>
      <c r="G23" s="14">
        <f>'22 - B757-300'!M$45*'1. Common'!$F$4</f>
        <v>87721.830851063816</v>
      </c>
      <c r="H23" s="14">
        <f>'22 - B757-300'!M$5*'1. Common'!$F$4</f>
        <v>122496.84</v>
      </c>
      <c r="I23" s="15" t="s">
        <v>54</v>
      </c>
    </row>
    <row r="24" spans="1:9" s="3" customFormat="1" ht="20.149999999999999" customHeight="1" x14ac:dyDescent="0.75">
      <c r="A24" s="33">
        <v>23</v>
      </c>
      <c r="B24" s="31" t="s">
        <v>13</v>
      </c>
      <c r="C24" s="32" t="s">
        <v>82</v>
      </c>
      <c r="D24" s="14">
        <f>'23 - B737-900'!M$15*'1. Common'!$F$5</f>
        <v>3704</v>
      </c>
      <c r="E24" s="14">
        <f>'23 - B737-900'!M$25*'1. Common'!$F$5</f>
        <v>5196.4941176470593</v>
      </c>
      <c r="F24" s="14">
        <f>'23 - B737-900'!M$35*'1. Common'!$F$4</f>
        <v>62745.603599999995</v>
      </c>
      <c r="G24" s="14">
        <f>'23 - B737-900'!M$45*'1. Common'!$F$4</f>
        <v>58259.390352941176</v>
      </c>
      <c r="H24" s="14">
        <f>'23 - B737-900'!M$5*'1. Common'!$F$4</f>
        <v>79033.146399999998</v>
      </c>
      <c r="I24" s="15" t="s">
        <v>51</v>
      </c>
    </row>
    <row r="25" spans="1:9" s="3" customFormat="1" ht="20.149999999999999" customHeight="1" x14ac:dyDescent="0.75">
      <c r="A25" s="33">
        <v>24</v>
      </c>
      <c r="B25" s="31" t="s">
        <v>14</v>
      </c>
      <c r="C25" s="32" t="s">
        <v>83</v>
      </c>
      <c r="D25" s="14">
        <f>'24 - B747-100'!M$15*'1. Common'!$F$5</f>
        <v>5341.8231292517012</v>
      </c>
      <c r="E25" s="14">
        <f>'24 - B747-100'!M$25*'1. Common'!$F$5</f>
        <v>10582.857142857145</v>
      </c>
      <c r="F25" s="14">
        <f>'24 - B747-100'!M$35*'1. Common'!$F$4</f>
        <v>250375.23936170212</v>
      </c>
      <c r="G25" s="14">
        <f>'24 - B747-100'!M$45*'1. Common'!$F$4</f>
        <v>178339.56808510638</v>
      </c>
      <c r="H25" s="14">
        <f>'24 - B747-100'!M$5*'1. Common'!$F$4</f>
        <v>333463.62</v>
      </c>
      <c r="I25" s="15" t="s">
        <v>53</v>
      </c>
    </row>
    <row r="26" spans="1:9" s="3" customFormat="1" ht="20.149999999999999" customHeight="1" x14ac:dyDescent="0.75">
      <c r="A26" s="29">
        <v>25</v>
      </c>
      <c r="B26" s="30" t="s">
        <v>15</v>
      </c>
      <c r="C26" s="37" t="s">
        <v>128</v>
      </c>
      <c r="D26" s="28">
        <f>'25-RJ-700'!M15*'1. Common'!$F$5</f>
        <v>1716.8175182481752</v>
      </c>
      <c r="E26" s="28">
        <f>'25-RJ-700'!M25*'1. Common'!$F$5</f>
        <v>4363.6905109489053</v>
      </c>
      <c r="F26" s="28">
        <f>'25-RJ-700'!M35*'1. Common'!$F$4</f>
        <v>28265.011599999998</v>
      </c>
      <c r="G26" s="28">
        <f>'25-RJ-700'!M45*'1. Common'!$F$4</f>
        <v>24272.522000000001</v>
      </c>
      <c r="H26" s="28">
        <f>'25-RJ-700'!M5*'1. Common'!F$4</f>
        <v>33006.093000000001</v>
      </c>
      <c r="I26" s="15" t="s">
        <v>63</v>
      </c>
    </row>
    <row r="27" spans="1:9" s="3" customFormat="1" ht="20.149999999999999" customHeight="1" x14ac:dyDescent="0.75">
      <c r="A27" s="33">
        <v>26</v>
      </c>
      <c r="B27" s="31" t="s">
        <v>16</v>
      </c>
      <c r="C27" s="32" t="s">
        <v>100</v>
      </c>
      <c r="D27" s="14">
        <f>'26 - B787-8'!M$15*'1. Common'!$F$5</f>
        <v>10186</v>
      </c>
      <c r="E27" s="14">
        <f>'26 - B787-8'!M$25*'1. Common'!$F$5</f>
        <v>17594</v>
      </c>
      <c r="F27" s="14">
        <f>'26 - B787-8'!M$35*'1. Common'!$F$4</f>
        <v>161060.66</v>
      </c>
      <c r="G27" s="14">
        <f>'26 - B787-8'!M$45*'1. Common'!$F$4</f>
        <v>126700.16294117647</v>
      </c>
      <c r="H27" s="14">
        <f>'26 - B787-8'!M$5*'1. Common'!$F$4</f>
        <v>227980.22999999998</v>
      </c>
      <c r="I27" s="15" t="s">
        <v>49</v>
      </c>
    </row>
    <row r="28" spans="1:9" s="3" customFormat="1" ht="20.149999999999999" customHeight="1" x14ac:dyDescent="0.75">
      <c r="A28" s="29">
        <v>27</v>
      </c>
      <c r="B28" s="30" t="s">
        <v>143</v>
      </c>
      <c r="C28" s="37" t="s">
        <v>143</v>
      </c>
      <c r="D28" s="28">
        <f>'27-DC9-30'!M15*'1. Common'!$F$5</f>
        <v>1796.44</v>
      </c>
      <c r="E28" s="28">
        <f>'27-DC9-30'!M25*'1. Common'!$F$5</f>
        <v>2261.93707012</v>
      </c>
      <c r="F28" s="28">
        <f>'27-DC9-30'!M35*'1. Common'!$F$4</f>
        <v>39471.203999999998</v>
      </c>
      <c r="G28" s="28">
        <f>'27-DC9-30'!M45*'1. Common'!$F$4</f>
        <v>37305.886532340424</v>
      </c>
      <c r="H28" s="28">
        <f>'27-DC9-30'!M5*'1. Common'!F$4</f>
        <v>48998.735999999997</v>
      </c>
      <c r="I28" s="15" t="s">
        <v>59</v>
      </c>
    </row>
    <row r="29" spans="1:9" s="3" customFormat="1" ht="20.149999999999999" customHeight="1" x14ac:dyDescent="0.75">
      <c r="A29" s="29">
        <v>28</v>
      </c>
      <c r="B29" s="30" t="s">
        <v>17</v>
      </c>
      <c r="C29" s="37" t="s">
        <v>126</v>
      </c>
      <c r="D29" s="28">
        <f>'28-A330-300'!M15*'1. Common'!$F$5</f>
        <v>7750.9629629629635</v>
      </c>
      <c r="E29" s="28">
        <f>'28-A330-300'!M25*'1. Common'!$F$5</f>
        <v>10014.518518518518</v>
      </c>
      <c r="F29" s="28">
        <f>'28-A330-300'!M35*'1. Common'!$F$4</f>
        <v>171748.73613599999</v>
      </c>
      <c r="G29" s="28">
        <f>'28-A330-300'!M45*'1. Common'!$F$4</f>
        <v>160507.25658044446</v>
      </c>
      <c r="H29" s="28">
        <f>'28-A330-300'!M5*'1. Common'!F$4</f>
        <v>238052.1924</v>
      </c>
      <c r="I29" s="15" t="s">
        <v>47</v>
      </c>
    </row>
    <row r="30" spans="1:9" s="3" customFormat="1" ht="20.149999999999999" customHeight="1" x14ac:dyDescent="0.75">
      <c r="A30" s="29">
        <v>29</v>
      </c>
      <c r="B30" s="30" t="s">
        <v>18</v>
      </c>
      <c r="C30" s="37" t="s">
        <v>129</v>
      </c>
      <c r="D30" s="28">
        <f>'29-EMB-145-ER'!M15*'1. Common'!$F$5</f>
        <v>1761.0535714285716</v>
      </c>
      <c r="E30" s="28">
        <f>'29-EMB-145-ER'!M25*'1. Common'!$F$5</f>
        <v>2124.8392857142858</v>
      </c>
      <c r="F30" s="28">
        <f>'29-EMB-145-ER'!M35*'1. Common'!$F$4</f>
        <v>17107.165062146341</v>
      </c>
      <c r="G30" s="28">
        <f>'29-EMB-145-ER'!M45*'1. Common'!$F$4</f>
        <v>16448.758379219511</v>
      </c>
      <c r="H30" s="28">
        <f>'29-EMB-145-ER'!M5*'1. Common'!F$4</f>
        <v>20604.524714391999</v>
      </c>
      <c r="I30" s="15" t="s">
        <v>65</v>
      </c>
    </row>
    <row r="31" spans="1:9" s="3" customFormat="1" ht="20.149999999999999" customHeight="1" x14ac:dyDescent="0.75">
      <c r="A31" s="33">
        <v>30</v>
      </c>
      <c r="B31" s="31" t="s">
        <v>19</v>
      </c>
      <c r="C31" s="32" t="s">
        <v>93</v>
      </c>
      <c r="D31" s="14">
        <f>'30 - B777-300'!M15*'1. Common'!$F$5</f>
        <v>10511.351351351352</v>
      </c>
      <c r="E31" s="14">
        <f>'30 - B777-300'!M25*'1. Common'!$F$5</f>
        <v>14565.72972972973</v>
      </c>
      <c r="F31" s="14">
        <f>'30 - B777-300'!M35*'1. Common'!$F$4</f>
        <v>237734.60799999998</v>
      </c>
      <c r="G31" s="14">
        <f>'30 - B777-300'!M45*'1. Common'!$F$4</f>
        <v>206399.61386666665</v>
      </c>
      <c r="H31" s="14">
        <f>'30 - B777-300'!M5*'1. Common'!$F$4</f>
        <v>351611.3</v>
      </c>
      <c r="I31" s="15" t="s">
        <v>57</v>
      </c>
    </row>
    <row r="32" spans="1:9" s="3" customFormat="1" ht="20.149999999999999" customHeight="1" x14ac:dyDescent="0.75">
      <c r="A32" s="29">
        <v>31</v>
      </c>
      <c r="B32" s="30" t="s">
        <v>20</v>
      </c>
      <c r="C32" s="37" t="s">
        <v>20</v>
      </c>
      <c r="D32" s="28">
        <f>'31-EMB190'!M15*'1. Common'!$F$5</f>
        <v>1852</v>
      </c>
      <c r="E32" s="28">
        <f>'31-EMB190'!M25*'1. Common'!$F$5</f>
        <v>4750.572916666667</v>
      </c>
      <c r="F32" s="28">
        <f>'31-EMB190'!M35*'1. Common'!$F$4</f>
        <v>40808.688016</v>
      </c>
      <c r="G32" s="28">
        <f>'31-EMB190'!M45*'1. Common'!$F$4</f>
        <v>34711.521227999998</v>
      </c>
      <c r="H32" s="28">
        <f>'31-EMB190'!M5*'1. Common'!F$4</f>
        <v>47800.535427999996</v>
      </c>
      <c r="I32" s="15" t="s">
        <v>67</v>
      </c>
    </row>
    <row r="33" spans="1:9" s="3" customFormat="1" ht="20.149999999999999" customHeight="1" x14ac:dyDescent="0.75">
      <c r="A33" s="33">
        <v>32</v>
      </c>
      <c r="B33" s="31" t="s">
        <v>21</v>
      </c>
      <c r="C33" s="32" t="s">
        <v>101</v>
      </c>
      <c r="D33" s="14">
        <f>'32 - B787-9'!M$15*'1. Common'!$F$5</f>
        <v>9723</v>
      </c>
      <c r="E33" s="14">
        <f>'32 - B787-9'!M$25*'1. Common'!$F$5</f>
        <v>15214.694444444445</v>
      </c>
      <c r="F33" s="14">
        <f>'32 - B787-9'!M$35*'1. Common'!$F$4</f>
        <v>181476.8</v>
      </c>
      <c r="G33" s="14">
        <f>'32 - B787-9'!M$45*'1. Common'!$F$4</f>
        <v>152616.94777777776</v>
      </c>
      <c r="H33" s="14">
        <f>'32 - B787-9'!M$5*'1. Common'!$F$4</f>
        <v>254067.52</v>
      </c>
      <c r="I33" s="15" t="s">
        <v>49</v>
      </c>
    </row>
    <row r="34" spans="1:9" s="3" customFormat="1" ht="20.149999999999999" customHeight="1" x14ac:dyDescent="0.75">
      <c r="A34" s="29">
        <v>33</v>
      </c>
      <c r="B34" s="30" t="s">
        <v>22</v>
      </c>
      <c r="C34" s="37" t="s">
        <v>22</v>
      </c>
      <c r="D34" s="28">
        <f>'33-DC-10-10'!M15*'1. Common'!$F$5</f>
        <v>3914.7065868263471</v>
      </c>
      <c r="E34" s="28">
        <f>'33-DC-10-10'!M25*'1. Common'!$F$5</f>
        <v>7064.2155688622761</v>
      </c>
      <c r="F34" s="28">
        <f>'33-DC-10-10'!M35*'1. Common'!$F$4</f>
        <v>151986.82</v>
      </c>
      <c r="G34" s="28">
        <f>'33-DC-10-10'!M45*'1. Common'!$F$4</f>
        <v>129379.801332</v>
      </c>
      <c r="H34" s="28">
        <f>'33-DC-10-10'!M5*'1. Common'!F$4</f>
        <v>199624.47999999998</v>
      </c>
      <c r="I34" s="15" t="s">
        <v>60</v>
      </c>
    </row>
    <row r="35" spans="1:9" s="3" customFormat="1" ht="20.149999999999999" customHeight="1" x14ac:dyDescent="0.75">
      <c r="A35" s="34">
        <v>34</v>
      </c>
      <c r="B35" s="35" t="s">
        <v>23</v>
      </c>
      <c r="C35" s="38"/>
      <c r="D35" s="36"/>
      <c r="E35" s="36"/>
      <c r="F35" s="36"/>
      <c r="G35" s="36"/>
      <c r="H35" s="36"/>
      <c r="I35" s="16"/>
    </row>
    <row r="36" spans="1:9" s="3" customFormat="1" ht="20.149999999999999" customHeight="1" x14ac:dyDescent="0.75">
      <c r="A36" s="29">
        <v>35</v>
      </c>
      <c r="B36" s="30" t="s">
        <v>125</v>
      </c>
      <c r="C36" s="37" t="s">
        <v>125</v>
      </c>
      <c r="D36" s="28">
        <f>'35-A300-600'!M15*'1. Common'!$F$5</f>
        <v>3621.6888888888893</v>
      </c>
      <c r="E36" s="28">
        <f>'35-A300-600'!M25*'1. Common'!$F$5</f>
        <v>5700.0444444444447</v>
      </c>
      <c r="F36" s="28">
        <f>'35-A300-600'!M35*'1. Common'!$F$4</f>
        <v>129255.84717830301</v>
      </c>
      <c r="G36" s="28">
        <f>'35-A300-600'!M45*'1. Common'!$F$4</f>
        <v>115645.08717830303</v>
      </c>
      <c r="H36" s="28">
        <f>'35-A300-600'!M5*'1. Common'!F$4</f>
        <v>165035.00191999998</v>
      </c>
      <c r="I36" s="15" t="s">
        <v>44</v>
      </c>
    </row>
    <row r="37" spans="1:9" s="3" customFormat="1" ht="20.149999999999999" customHeight="1" x14ac:dyDescent="0.75">
      <c r="A37" s="33">
        <v>36</v>
      </c>
      <c r="B37" s="31" t="s">
        <v>24</v>
      </c>
      <c r="C37" s="32" t="s">
        <v>84</v>
      </c>
      <c r="D37" s="14">
        <f>'36 - B737-900ER'!M$15*'1. Common'!$F$5</f>
        <v>3079.4883720930234</v>
      </c>
      <c r="E37" s="14">
        <f>'36 - B737-900ER'!M$25*'1. Common'!$F$5</f>
        <v>8947.7441860465115</v>
      </c>
      <c r="F37" s="14">
        <f>'36 - B737-900ER'!M$35*'1. Common'!$F$4</f>
        <v>67736.215599999996</v>
      </c>
      <c r="G37" s="14">
        <f>'36 - B737-900ER'!M$45*'1. Common'!$F$4</f>
        <v>51985.541666666664</v>
      </c>
      <c r="H37" s="14">
        <f>'36 - B737-900ER'!M$5*'1. Common'!$F$4</f>
        <v>85157.988400000002</v>
      </c>
      <c r="I37" s="15" t="s">
        <v>51</v>
      </c>
    </row>
    <row r="38" spans="1:9" s="3" customFormat="1" ht="20.149999999999999" customHeight="1" x14ac:dyDescent="0.75">
      <c r="A38" s="29">
        <v>37</v>
      </c>
      <c r="B38" s="30" t="s">
        <v>25</v>
      </c>
      <c r="C38" s="37" t="s">
        <v>133</v>
      </c>
      <c r="D38" s="28">
        <f>'37-CRJ200 ER'!M15*'1. Common'!$F$5</f>
        <v>1647.021359223301</v>
      </c>
      <c r="E38" s="28">
        <f>'37-CRJ200 ER'!M25*'1. Common'!$F$5</f>
        <v>4505.9339805825248</v>
      </c>
      <c r="F38" s="28">
        <f>'37-CRJ200 ER'!M35*'1. Common'!$F$4</f>
        <v>20115.970040404038</v>
      </c>
      <c r="G38" s="28">
        <f>'37-CRJ200 ER'!M45*'1. Common'!$F$4</f>
        <v>16756.81614141414</v>
      </c>
      <c r="H38" s="28">
        <f>'37-CRJ200 ER'!M5*'1. Common'!F$4</f>
        <v>23138.291999999998</v>
      </c>
      <c r="I38" s="15" t="s">
        <v>64</v>
      </c>
    </row>
    <row r="39" spans="1:9" s="3" customFormat="1" ht="20.149999999999999" customHeight="1" x14ac:dyDescent="0.75">
      <c r="A39" s="29">
        <v>38</v>
      </c>
      <c r="B39" s="30" t="s">
        <v>26</v>
      </c>
      <c r="C39" s="37" t="s">
        <v>134</v>
      </c>
      <c r="D39" s="28">
        <f>'38-MD-90-30'!M15*'1. Common'!$F$5</f>
        <v>2209.1714285714288</v>
      </c>
      <c r="E39" s="28">
        <f>'38-MD-90-30'!M25*'1. Common'!$F$5</f>
        <v>4025.8952380952383</v>
      </c>
      <c r="F39" s="28">
        <f>'38-MD-90-30'!M35*'1. Common'!$F$4</f>
        <v>58978.145231999995</v>
      </c>
      <c r="G39" s="28">
        <f>'38-MD-90-30'!M45*'1. Common'!$F$4</f>
        <v>52705.853331999999</v>
      </c>
      <c r="H39" s="28">
        <f>'38-MD-90-30'!M5*'1. Common'!F$4</f>
        <v>70775.952000000005</v>
      </c>
      <c r="I39" s="15" t="s">
        <v>62</v>
      </c>
    </row>
    <row r="40" spans="1:9" s="3" customFormat="1" ht="20.149999999999999" customHeight="1" x14ac:dyDescent="0.75">
      <c r="A40" s="29">
        <v>39</v>
      </c>
      <c r="B40" s="30" t="s">
        <v>151</v>
      </c>
      <c r="C40" s="37" t="s">
        <v>135</v>
      </c>
      <c r="D40" s="28">
        <f>'39-DC-10'!M15*'1. Common'!$F$5</f>
        <v>3840.0225988700568</v>
      </c>
      <c r="E40" s="28">
        <f>'39-DC-10'!M25*'1. Common'!$F$5</f>
        <v>6937.1525423728817</v>
      </c>
      <c r="F40" s="28">
        <f>'39-DC-10'!M35*'1. Common'!$F$4</f>
        <v>151986.82</v>
      </c>
      <c r="G40" s="28">
        <f>'39-DC-10'!M45*'1. Common'!$F$4</f>
        <v>129239.77293693826</v>
      </c>
      <c r="H40" s="28">
        <f>'39-DC-10'!M5*'1. Common'!F$4</f>
        <v>195087.56</v>
      </c>
      <c r="I40" s="15" t="s">
        <v>60</v>
      </c>
    </row>
    <row r="41" spans="1:9" s="3" customFormat="1" ht="20.149999999999999" customHeight="1" x14ac:dyDescent="0.75">
      <c r="A41" s="33">
        <v>40</v>
      </c>
      <c r="B41" s="31" t="s">
        <v>27</v>
      </c>
      <c r="C41" s="32" t="s">
        <v>85</v>
      </c>
      <c r="D41" s="14">
        <f>'40 - B717-200'!M$15*'1. Common'!$F$5</f>
        <v>2152.9500000000003</v>
      </c>
      <c r="E41" s="14">
        <f>'40 - B717-200'!M$25*'1. Common'!$F$5</f>
        <v>3704</v>
      </c>
      <c r="F41" s="14">
        <f>'40 - B717-200'!M$35*'1. Common'!$F$4</f>
        <v>45596.045999999995</v>
      </c>
      <c r="G41" s="14">
        <f>'40 - B717-200'!M$45*'1. Common'!$F$4</f>
        <v>41682.952499999999</v>
      </c>
      <c r="H41" s="14">
        <f>'40 - B717-200'!M$5*'1. Common'!$F$4</f>
        <v>54896.731999999996</v>
      </c>
      <c r="I41" s="15" t="s">
        <v>48</v>
      </c>
    </row>
    <row r="42" spans="1:9" s="3" customFormat="1" ht="20.149999999999999" customHeight="1" x14ac:dyDescent="0.75">
      <c r="A42" s="29">
        <v>41</v>
      </c>
      <c r="B42" s="30" t="s">
        <v>28</v>
      </c>
      <c r="C42" s="37" t="s">
        <v>137</v>
      </c>
      <c r="D42" s="28">
        <f>'41-ERJ-175'!M15*'1. Common'!$F$5</f>
        <v>1784.9868421052631</v>
      </c>
      <c r="E42" s="28">
        <f>'41-ERJ-175'!M25*'1. Common'!$F$5</f>
        <v>3783.1973684210529</v>
      </c>
      <c r="F42" s="28">
        <f>'41-ERJ-175'!M35*'1. Common'!$F$4</f>
        <v>31707.172803999998</v>
      </c>
      <c r="G42" s="28">
        <f>'41-ERJ-175'!M45*'1. Common'!$F$4</f>
        <v>28055.859587999999</v>
      </c>
      <c r="H42" s="28">
        <f>'41-ERJ-175'!M5*'1. Common'!F$4</f>
        <v>37508.078715999996</v>
      </c>
      <c r="I42" s="15" t="s">
        <v>66</v>
      </c>
    </row>
    <row r="43" spans="1:9" s="3" customFormat="1" ht="20.149999999999999" customHeight="1" x14ac:dyDescent="0.75">
      <c r="A43" s="33">
        <v>42</v>
      </c>
      <c r="B43" s="31" t="s">
        <v>29</v>
      </c>
      <c r="C43" s="32" t="s">
        <v>97</v>
      </c>
      <c r="D43" s="14">
        <f>'42 - B737-8 MAX 8'!M$15*'1. Common'!$F$5</f>
        <v>4880.27027027027</v>
      </c>
      <c r="E43" s="14">
        <f>'42 - B737-8 MAX 8'!M$25*'1. Common'!$F$5</f>
        <v>6419.4324324324325</v>
      </c>
      <c r="F43" s="14">
        <f>'42 - B737-8 MAX 8'!M$35*'1. Common'!$F$4</f>
        <v>65966.816800000001</v>
      </c>
      <c r="G43" s="14">
        <f>'42 - B737-8 MAX 8'!M$45*'1. Common'!$F$4</f>
        <v>62073.314545454545</v>
      </c>
      <c r="H43" s="14">
        <f>'42 - B737-8 MAX 8'!M$5*'1. Common'!$F$4</f>
        <v>82662.682399999991</v>
      </c>
      <c r="I43" s="15" t="s">
        <v>58</v>
      </c>
    </row>
    <row r="44" spans="1:9" s="3" customFormat="1" ht="20.149999999999999" customHeight="1" x14ac:dyDescent="0.75">
      <c r="A44" s="33">
        <v>43</v>
      </c>
      <c r="B44" s="31" t="s">
        <v>30</v>
      </c>
      <c r="C44" s="32" t="s">
        <v>95</v>
      </c>
      <c r="D44" s="14">
        <f>'43 - B787-10'!M$15*'1. Common'!$F$5</f>
        <v>7763.17808219178</v>
      </c>
      <c r="E44" s="14">
        <f>'43 - B787-10'!M$25*'1. Common'!$F$5</f>
        <v>14904.794520547946</v>
      </c>
      <c r="F44" s="14">
        <f>'43 - B787-10'!M$35*'1. Common'!$F$4</f>
        <v>192819.1</v>
      </c>
      <c r="G44" s="14">
        <f>'43 - B787-10'!M$45*'1. Common'!$F$4</f>
        <v>152805.98611111109</v>
      </c>
      <c r="H44" s="14">
        <f>'43 - B787-10'!M$5*'1. Common'!$F$4</f>
        <v>254067.52</v>
      </c>
      <c r="I44" s="15" t="s">
        <v>49</v>
      </c>
    </row>
    <row r="45" spans="1:9" s="3" customFormat="1" ht="20.149999999999999" customHeight="1" x14ac:dyDescent="0.75">
      <c r="A45" s="29">
        <v>44</v>
      </c>
      <c r="B45" s="30" t="s">
        <v>31</v>
      </c>
      <c r="C45" s="37" t="s">
        <v>31</v>
      </c>
      <c r="D45" s="28">
        <f>'44-A330-900'!M15*'1. Common'!$F$5</f>
        <v>8904.82191780822</v>
      </c>
      <c r="E45" s="28">
        <f>'44-A330-900'!M25*'1. Common'!$F$5</f>
        <v>17594</v>
      </c>
      <c r="F45" s="28">
        <f>'44-A330-900'!M35*'1. Common'!$F$4</f>
        <v>181039.894604</v>
      </c>
      <c r="G45" s="28">
        <f>'44-A330-900'!M45*'1. Common'!$F$4</f>
        <v>139659.554668</v>
      </c>
      <c r="H45" s="28">
        <f>'44-A330-900'!M5*'1. Common'!F$4</f>
        <v>242053.30214799999</v>
      </c>
      <c r="I45" s="15" t="s">
        <v>47</v>
      </c>
    </row>
    <row r="46" spans="1:9" s="3" customFormat="1" ht="20.149999999999999" customHeight="1" x14ac:dyDescent="0.75">
      <c r="A46" s="33">
        <v>45</v>
      </c>
      <c r="B46" s="31" t="s">
        <v>32</v>
      </c>
      <c r="C46" s="32" t="s">
        <v>98</v>
      </c>
      <c r="D46" s="14">
        <f>'45 - B737-9 MAX 9'!M$15*'1. Common'!$F$5</f>
        <v>4630</v>
      </c>
      <c r="E46" s="14">
        <f>'45 - B737-9 MAX 9'!M$25*'1. Common'!$F$5</f>
        <v>5818.9382716049377</v>
      </c>
      <c r="F46" s="14">
        <f>'45 - B737-9 MAX 9'!M$35*'1. Common'!$F$4</f>
        <v>71002.797999999995</v>
      </c>
      <c r="G46" s="14">
        <f>'45 - B737-9 MAX 9'!M$45*'1. Common'!$F$4</f>
        <v>67839.215945945951</v>
      </c>
      <c r="H46" s="14">
        <f>'45 - B737-9 MAX 9'!M$5*'1. Common'!$F$4</f>
        <v>88333.832399999999</v>
      </c>
      <c r="I46" s="15" t="s">
        <v>58</v>
      </c>
    </row>
    <row r="47" spans="1:9" x14ac:dyDescent="0.75">
      <c r="A47" s="2">
        <v>46</v>
      </c>
      <c r="B47" s="4" t="s">
        <v>152</v>
      </c>
      <c r="C47" s="40" t="s">
        <v>152</v>
      </c>
      <c r="D47" s="1">
        <f>'46 - A380'!M15*'1. Common'!$F$5</f>
        <v>12154.873786407767</v>
      </c>
      <c r="E47" s="1">
        <f>'46 - A380'!M25*'1. Common'!F5</f>
        <v>16290.407766990294</v>
      </c>
      <c r="F47" s="1">
        <f>'46 - A380'!M35*'1. Common'!F4</f>
        <v>369902.80036399997</v>
      </c>
      <c r="G47" s="1">
        <f>'46 - A380'!M45*'1. Common'!F4</f>
        <v>321357.75636399997</v>
      </c>
      <c r="H47" s="1">
        <f>'46 - A380'!M5*'1. Common'!F4</f>
        <v>575126.29333599994</v>
      </c>
      <c r="I47" s="41" t="s">
        <v>157</v>
      </c>
    </row>
    <row r="48" spans="1:9" x14ac:dyDescent="0.75">
      <c r="A48" s="2">
        <v>47</v>
      </c>
      <c r="B48" s="4" t="s">
        <v>153</v>
      </c>
      <c r="C48" s="40" t="s">
        <v>153</v>
      </c>
      <c r="D48" s="1">
        <f>'47 -707-300'!M15*'1. Common'!F5</f>
        <v>6019</v>
      </c>
      <c r="E48" s="1">
        <f>'47 -707-300'!M25*'1. Common'!F5</f>
        <v>8519.2000000000007</v>
      </c>
      <c r="F48" s="1">
        <f>'47 -707-300'!M35*'1. Common'!F4</f>
        <v>83297.85119999999</v>
      </c>
      <c r="G48" s="1">
        <f>'47 -707-300'!M45*'1. Common'!F4</f>
        <v>69233.3992</v>
      </c>
      <c r="H48" s="1">
        <f>'47 -707-300'!M5*'1. Common'!F4</f>
        <v>141551.90400000001</v>
      </c>
      <c r="I48" s="41" t="s">
        <v>158</v>
      </c>
    </row>
    <row r="49" spans="1:9" x14ac:dyDescent="0.75">
      <c r="A49" s="2">
        <v>48</v>
      </c>
      <c r="B49" s="4" t="s">
        <v>154</v>
      </c>
      <c r="C49" s="40" t="s">
        <v>154</v>
      </c>
      <c r="D49" s="1">
        <f>'48 -707-100'!M15*'1. Common'!F5</f>
        <v>5185.6000000000004</v>
      </c>
      <c r="E49" s="1">
        <f>'48 -707-100'!M25*'1. Common'!F5</f>
        <v>8056.2000000000007</v>
      </c>
      <c r="F49" s="1">
        <f>'48 -707-100'!M35*'1. Common'!F4</f>
        <v>76900.793999999994</v>
      </c>
      <c r="G49" s="1">
        <f>'48 -707-100'!M45*'1. Common'!F4</f>
        <v>64197.417999999998</v>
      </c>
      <c r="H49" s="1">
        <f>'48 -707-100'!M5*'1. Common'!F4</f>
        <v>116753.09927999999</v>
      </c>
      <c r="I49" s="41" t="s">
        <v>158</v>
      </c>
    </row>
    <row r="50" spans="1:9" x14ac:dyDescent="0.75">
      <c r="A50" s="2">
        <v>49</v>
      </c>
      <c r="B50" s="4" t="s">
        <v>155</v>
      </c>
      <c r="C50" s="40" t="s">
        <v>155</v>
      </c>
      <c r="D50" s="1">
        <f>'49 - 720-000'!M15*'1. Common'!F5</f>
        <v>5000.4000000000005</v>
      </c>
      <c r="E50" s="1">
        <f>'49 - 720-000'!M25*'1. Common'!F5</f>
        <v>6667.2000000000007</v>
      </c>
      <c r="F50" s="1">
        <f>'49 - 720-000'!M35*'1. Common'!F4</f>
        <v>63063.187999999995</v>
      </c>
      <c r="G50" s="1">
        <f>'49 - 720-000'!M45*'1. Common'!F4</f>
        <v>55713.3776</v>
      </c>
      <c r="H50" s="1">
        <f>'49 - 720-000'!M5*'1. Common'!F4</f>
        <v>104049.72327999999</v>
      </c>
    </row>
    <row r="51" spans="1:9" x14ac:dyDescent="0.75">
      <c r="A51" s="2">
        <v>50</v>
      </c>
      <c r="B51" s="42" t="s">
        <v>161</v>
      </c>
      <c r="C51" s="42" t="s">
        <v>161</v>
      </c>
      <c r="D51" s="1">
        <v>10800</v>
      </c>
      <c r="E51" s="1">
        <v>16200</v>
      </c>
      <c r="F51" s="1">
        <v>195700</v>
      </c>
      <c r="G51" s="1">
        <v>165700</v>
      </c>
      <c r="H51" s="1">
        <v>280000</v>
      </c>
      <c r="I51" s="41" t="s">
        <v>160</v>
      </c>
    </row>
  </sheetData>
  <autoFilter ref="A1:I46" xr:uid="{E5205C7C-0E64-471E-8FC6-4E52237F7A5C}"/>
  <hyperlinks>
    <hyperlink ref="I8" r:id="rId1" xr:uid="{25FF763A-A262-4D9C-B8B0-B42E3822AE07}"/>
    <hyperlink ref="I36" r:id="rId2" xr:uid="{8B6BC1A5-E1C0-4DB2-BD6C-0997BE3F3C00}"/>
    <hyperlink ref="I5" r:id="rId3" xr:uid="{84078F8C-D67A-459F-8090-C43116C5BCAF}"/>
    <hyperlink ref="I17" r:id="rId4" xr:uid="{B502D6E8-4068-4FAE-9F2B-D19A7C735219}"/>
    <hyperlink ref="I29" r:id="rId5" xr:uid="{109D600C-6E5C-443B-865E-12FE6EEDDF57}"/>
    <hyperlink ref="I14" r:id="rId6" xr:uid="{14984E2D-4688-4CA4-8ABC-A14E66C9D8CD}"/>
    <hyperlink ref="I45" r:id="rId7" xr:uid="{429E0624-E2DF-4A52-AAFC-412FA54036B2}"/>
    <hyperlink ref="I41" r:id="rId8" xr:uid="{401FF676-790F-4479-BB0B-9F2653406925}"/>
    <hyperlink ref="I13" r:id="rId9" xr:uid="{E9D495D2-4DA5-44D4-9CA1-8314C019066C}"/>
    <hyperlink ref="I7" r:id="rId10" xr:uid="{D747937F-6161-4532-85BA-106E4A4EF0E3}"/>
    <hyperlink ref="I9" r:id="rId11" xr:uid="{F7934BF9-7CC0-4389-BBD7-22CDE5C5D022}"/>
    <hyperlink ref="I12" r:id="rId12" xr:uid="{8D325FA5-81F3-46C1-A9E1-C82E9799F4D9}"/>
    <hyperlink ref="I18" r:id="rId13" xr:uid="{3ACB81A6-3891-41B4-8E38-12EE4AC25E7C}"/>
    <hyperlink ref="I19" r:id="rId14" xr:uid="{2FF784AD-3578-4954-9821-87F68DA1DC45}"/>
    <hyperlink ref="I20" r:id="rId15" xr:uid="{62BB5D59-31DD-4B82-9549-94E57AF2825D}"/>
    <hyperlink ref="I24" r:id="rId16" xr:uid="{44909F40-B590-41E1-95AB-C9FDBCA7ED2C}"/>
    <hyperlink ref="I37" r:id="rId17" xr:uid="{DB101285-AF42-411D-B7EB-4C25A016AD11}"/>
    <hyperlink ref="I11" r:id="rId18" xr:uid="{060B0E7D-1F7D-457D-B4A6-449596A3CBCB}"/>
    <hyperlink ref="I21" r:id="rId19" xr:uid="{146CB55B-BF02-4712-ACCB-65D03F4EBE5E}"/>
    <hyperlink ref="I25" r:id="rId20" xr:uid="{CA9EBFBA-866D-4278-B1B7-899C2831F961}"/>
    <hyperlink ref="I2" r:id="rId21" xr:uid="{08F93ADB-4D1E-4568-9A65-A584E1188D0B}"/>
    <hyperlink ref="I23" r:id="rId22" xr:uid="{33B65D91-AECA-462D-BA9E-FA70051651B3}"/>
    <hyperlink ref="I3" r:id="rId23" xr:uid="{63E60B2E-DA7A-4FDC-BE22-67513778B6D6}"/>
    <hyperlink ref="I6" r:id="rId24" xr:uid="{2E33BDB2-BE32-489A-852F-80704CED05F5}"/>
    <hyperlink ref="I15" r:id="rId25" xr:uid="{5F6E4B62-808C-4545-8EE4-FDC8573323D3}"/>
    <hyperlink ref="I31" r:id="rId26" xr:uid="{C9ECC95A-5845-46B9-8F82-16FBF0A6F95A}"/>
    <hyperlink ref="I4" r:id="rId27" xr:uid="{F94C124C-4487-4312-8D8D-A26BFB4FA6C4}"/>
    <hyperlink ref="I44" r:id="rId28" xr:uid="{FAE3D98E-961C-46FC-9F56-34E32C8D127B}"/>
    <hyperlink ref="I27" r:id="rId29" xr:uid="{4367A526-2063-41A1-AC2D-53883E299BE7}"/>
    <hyperlink ref="I33" r:id="rId30" xr:uid="{362B7277-26CA-40E8-A578-FBA3A34BF82F}"/>
    <hyperlink ref="I43" r:id="rId31" xr:uid="{759A00A9-8A41-4E1A-977C-7B68E8FB2586}"/>
    <hyperlink ref="I46" r:id="rId32" xr:uid="{4897BE6D-8651-442C-8035-D5B673A62685}"/>
    <hyperlink ref="I28" r:id="rId33" xr:uid="{C10107DE-FAF8-4401-86F6-E032AC2B5B9C}"/>
    <hyperlink ref="I40" r:id="rId34" xr:uid="{22A877CE-D1AD-490C-87D3-FE43EC7C6F4B}"/>
    <hyperlink ref="I34" r:id="rId35" xr:uid="{5B57574B-A539-4900-B37E-BB24CCF1CF72}"/>
    <hyperlink ref="I16" r:id="rId36" xr:uid="{B1250A89-E547-4B20-826B-D4517DAD89F7}"/>
    <hyperlink ref="I10" r:id="rId37" xr:uid="{9BA13DBC-FD68-4165-B56B-ADFC866E9A10}"/>
    <hyperlink ref="I22" r:id="rId38" xr:uid="{B2227AE7-429A-4DC6-8478-A5404E1EC76D}"/>
    <hyperlink ref="I39" r:id="rId39" xr:uid="{46F274ED-2FE4-4214-B975-4BC8CC97CBE9}"/>
    <hyperlink ref="I26" r:id="rId40" xr:uid="{E143B8D3-90D5-4B54-B4BA-7E624137D4E0}"/>
    <hyperlink ref="I38" r:id="rId41" xr:uid="{E6B912BE-3986-4C87-8225-158706E7EAC0}"/>
    <hyperlink ref="I30" r:id="rId42" xr:uid="{8099105A-D783-424E-845A-7F4D27544F88}"/>
    <hyperlink ref="I42" r:id="rId43" xr:uid="{4F3174E9-304D-4142-96F4-D4998EE64A8F}"/>
    <hyperlink ref="I32" r:id="rId44" xr:uid="{87959F81-3618-4222-AC10-C0AE3EAB37A9}"/>
    <hyperlink ref="I47" r:id="rId45" xr:uid="{46DA3796-C224-4931-8DB2-85A13E1F11A8}"/>
    <hyperlink ref="I48" r:id="rId46" xr:uid="{16EF0DE3-FFCE-4CBB-AD44-794359B85737}"/>
    <hyperlink ref="I49" r:id="rId47" xr:uid="{1FA83186-87D7-4794-90E0-FF5C29535A33}"/>
    <hyperlink ref="I51" r:id="rId48" xr:uid="{FAF7040B-1A4C-418B-9A63-CD57105C3F51}"/>
  </hyperlinks>
  <pageMargins left="0.7" right="0.7" top="0.75" bottom="0.75" header="0.3" footer="0.3"/>
  <pageSetup paperSize="9" orientation="portrait" r:id="rId49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DE59F-2AE2-4F2A-8DCC-1A37C77F90CE}">
  <dimension ref="I1:N48"/>
  <sheetViews>
    <sheetView topLeftCell="A14" zoomScale="80" zoomScaleNormal="80" workbookViewId="0">
      <selection activeCell="H18" sqref="H18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450000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0.98</v>
      </c>
      <c r="M12" s="11">
        <v>1000</v>
      </c>
      <c r="N12" s="18"/>
    </row>
    <row r="13" spans="11:14" x14ac:dyDescent="0.75">
      <c r="K13" s="19" t="s">
        <v>74</v>
      </c>
      <c r="L13" s="11">
        <v>0.68</v>
      </c>
      <c r="M13" s="11">
        <f>L13*M12/L12</f>
        <v>693.87755102040819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3000</v>
      </c>
      <c r="M15" s="12">
        <f>L15+M13</f>
        <v>3693.8775510204082</v>
      </c>
      <c r="N15" s="18" t="s">
        <v>39</v>
      </c>
    </row>
    <row r="16" spans="11:14" x14ac:dyDescent="0.75">
      <c r="K16" s="17"/>
      <c r="N16" s="18"/>
    </row>
    <row r="17" spans="9:14" x14ac:dyDescent="0.75">
      <c r="I17" s="24"/>
      <c r="K17" s="17"/>
      <c r="N17" s="18"/>
    </row>
    <row r="18" spans="9:14" x14ac:dyDescent="0.75">
      <c r="I18" s="24"/>
      <c r="K18" s="17"/>
      <c r="N18" s="18"/>
    </row>
    <row r="19" spans="9:14" x14ac:dyDescent="0.75">
      <c r="K19" s="17"/>
      <c r="N19" s="18"/>
    </row>
    <row r="20" spans="9:14" x14ac:dyDescent="0.75">
      <c r="K20" s="17"/>
      <c r="N20" s="18"/>
    </row>
    <row r="21" spans="9:14" x14ac:dyDescent="0.75">
      <c r="K21" s="23" t="s">
        <v>105</v>
      </c>
      <c r="N21" s="18"/>
    </row>
    <row r="22" spans="9:14" x14ac:dyDescent="0.75">
      <c r="K22" s="19" t="s">
        <v>73</v>
      </c>
      <c r="L22" s="11">
        <v>1</v>
      </c>
      <c r="M22" s="11">
        <v>1000</v>
      </c>
      <c r="N22" s="18"/>
    </row>
    <row r="23" spans="9:14" x14ac:dyDescent="0.75">
      <c r="K23" s="19" t="s">
        <v>74</v>
      </c>
      <c r="L23" s="11">
        <v>0.5</v>
      </c>
      <c r="M23" s="11">
        <f>L23*M22/L22</f>
        <v>500</v>
      </c>
      <c r="N23" s="18"/>
    </row>
    <row r="24" spans="9:14" x14ac:dyDescent="0.75">
      <c r="K24" s="17"/>
      <c r="N24" s="18"/>
    </row>
    <row r="25" spans="9:14" x14ac:dyDescent="0.75">
      <c r="I25" s="24"/>
      <c r="K25" s="17"/>
      <c r="L25" s="13">
        <v>5000</v>
      </c>
      <c r="M25" s="12">
        <f>L25+M23</f>
        <v>5500</v>
      </c>
      <c r="N25" s="18" t="s">
        <v>39</v>
      </c>
    </row>
    <row r="26" spans="9:14" x14ac:dyDescent="0.75">
      <c r="I26" s="24"/>
      <c r="K26" s="17"/>
      <c r="N26" s="18"/>
    </row>
    <row r="27" spans="9:14" x14ac:dyDescent="0.75">
      <c r="K27" s="17"/>
      <c r="N27" s="18"/>
    </row>
    <row r="28" spans="9:14" x14ac:dyDescent="0.75">
      <c r="K28" s="17"/>
      <c r="N28" s="18"/>
    </row>
    <row r="29" spans="9:14" x14ac:dyDescent="0.75">
      <c r="K29" s="17"/>
      <c r="N29" s="18"/>
    </row>
    <row r="30" spans="9:14" x14ac:dyDescent="0.75">
      <c r="K30" s="17"/>
      <c r="N30" s="18"/>
    </row>
    <row r="31" spans="9:14" x14ac:dyDescent="0.75">
      <c r="I31" s="24"/>
      <c r="K31" s="23" t="s">
        <v>107</v>
      </c>
      <c r="N31" s="18"/>
    </row>
    <row r="32" spans="9:14" x14ac:dyDescent="0.75">
      <c r="I32" s="24"/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330000</v>
      </c>
      <c r="M35" s="12">
        <f>L35+M33</f>
        <v>330000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</v>
      </c>
      <c r="M42" s="11">
        <v>10000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290000</v>
      </c>
      <c r="M45" s="12">
        <f>L45+M43</f>
        <v>290000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887D3B-C01F-4428-AEB1-83C5F2C47E69}">
  <dimension ref="J1:N48"/>
  <sheetViews>
    <sheetView zoomScale="80" zoomScaleNormal="80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430000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1.24</v>
      </c>
      <c r="M12" s="11">
        <v>1000</v>
      </c>
      <c r="N12" s="18" t="s">
        <v>39</v>
      </c>
    </row>
    <row r="13" spans="10:14" x14ac:dyDescent="0.75">
      <c r="K13" s="19" t="s">
        <v>74</v>
      </c>
      <c r="L13" s="11">
        <v>1.36</v>
      </c>
      <c r="M13" s="11">
        <f>L13*M12/L12</f>
        <v>1096.7741935483871</v>
      </c>
      <c r="N13" s="18" t="s">
        <v>39</v>
      </c>
    </row>
    <row r="14" spans="10:14" x14ac:dyDescent="0.75">
      <c r="K14" s="17"/>
      <c r="N14" s="18"/>
    </row>
    <row r="15" spans="10:14" x14ac:dyDescent="0.75">
      <c r="K15" s="17"/>
      <c r="L15" s="13">
        <v>1000</v>
      </c>
      <c r="M15" s="12">
        <f>L15+M13</f>
        <v>2096.7741935483873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1.24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1.05</v>
      </c>
      <c r="M23" s="11">
        <f>L23*M22/L22</f>
        <v>846.77419354838707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3846.7741935483873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142</v>
      </c>
      <c r="L27" s="25" t="s">
        <v>110</v>
      </c>
      <c r="M27" s="25"/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1.27</v>
      </c>
      <c r="M32" s="11">
        <v>20000</v>
      </c>
      <c r="N32" s="18" t="s">
        <v>36</v>
      </c>
    </row>
    <row r="33" spans="11:14" x14ac:dyDescent="0.75">
      <c r="K33" s="19" t="s">
        <v>74</v>
      </c>
      <c r="L33" s="11">
        <v>0.92</v>
      </c>
      <c r="M33" s="11">
        <f>L33*M32/L32</f>
        <v>14488.188976377953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80000</v>
      </c>
      <c r="M35" s="12">
        <f>L35+M33+M28</f>
        <v>334659.18897637795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1.27</v>
      </c>
      <c r="M42" s="11">
        <f>M32</f>
        <v>20000</v>
      </c>
      <c r="N42" s="18"/>
    </row>
    <row r="43" spans="11:14" x14ac:dyDescent="0.75">
      <c r="K43" s="19" t="s">
        <v>74</v>
      </c>
      <c r="L43" s="11">
        <v>1.59</v>
      </c>
      <c r="M43" s="11">
        <f>L43*M42/L42</f>
        <v>25039.370078740158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285210.37007874018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F3C67-D9E6-4A4C-8822-F6F53AE46A98}">
  <dimension ref="H1:N48"/>
  <sheetViews>
    <sheetView topLeftCell="A11" zoomScale="81" zoomScaleNormal="95" workbookViewId="0">
      <selection activeCell="L46" sqref="L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206132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/>
      <c r="M12" s="11"/>
      <c r="N12" s="18" t="s">
        <v>39</v>
      </c>
    </row>
    <row r="13" spans="8:14" x14ac:dyDescent="0.75">
      <c r="K13" s="19" t="s">
        <v>74</v>
      </c>
      <c r="L13" s="11"/>
      <c r="M13" s="11"/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2350</v>
      </c>
      <c r="M15" s="12">
        <f>L15+M13</f>
        <v>2350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/>
      <c r="M22" s="11"/>
      <c r="N22" s="18" t="s">
        <v>39</v>
      </c>
    </row>
    <row r="23" spans="10:14" x14ac:dyDescent="0.75">
      <c r="K23" s="19" t="s">
        <v>74</v>
      </c>
      <c r="L23" s="11"/>
      <c r="M23" s="11"/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3050</v>
      </c>
      <c r="M25" s="12">
        <f>L25+M23</f>
        <v>3050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118</v>
      </c>
      <c r="L27" s="25" t="s">
        <v>110</v>
      </c>
      <c r="M27" s="25">
        <v>46856</v>
      </c>
      <c r="N27" s="26" t="s">
        <v>111</v>
      </c>
    </row>
    <row r="28" spans="10:14" x14ac:dyDescent="0.75">
      <c r="K28" s="17"/>
      <c r="M28">
        <v>107000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1.3</v>
      </c>
      <c r="M32" s="11"/>
      <c r="N32" s="18" t="s">
        <v>36</v>
      </c>
    </row>
    <row r="33" spans="11:14" x14ac:dyDescent="0.75">
      <c r="K33" s="19" t="s">
        <v>74</v>
      </c>
      <c r="L33" s="11">
        <v>1.3</v>
      </c>
      <c r="M33" s="11"/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53000</v>
      </c>
      <c r="M35" s="12">
        <f>L35+M33+M28</f>
        <v>160000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45000</v>
      </c>
      <c r="M45" s="12">
        <f>L45+M43+M28</f>
        <v>152000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5BD4A6-9D3C-4A9E-81F1-BFC04C8BBBD9}">
  <dimension ref="K1:N48"/>
  <sheetViews>
    <sheetView topLeftCell="C8" zoomScale="141" zoomScaleNormal="7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500</v>
      </c>
      <c r="N12" s="18"/>
    </row>
    <row r="13" spans="11:14" x14ac:dyDescent="0.75">
      <c r="K13" s="19" t="s">
        <v>74</v>
      </c>
      <c r="L13" s="11">
        <v>0.5</v>
      </c>
      <c r="M13" s="11">
        <f>L13*M12/L12</f>
        <v>219.2982456140351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1719.2982456140351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</v>
      </c>
      <c r="M22" s="11">
        <v>500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0.48</v>
      </c>
      <c r="M33" s="11">
        <f>L33*M32/L32</f>
        <v>2068.9655172413795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115000</v>
      </c>
      <c r="M35" s="12">
        <f>L35+M33</f>
        <v>117068.96551724138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1.1599999999999999</v>
      </c>
      <c r="M42" s="11">
        <v>10000</v>
      </c>
      <c r="N42" s="18"/>
    </row>
    <row r="43" spans="11:14" x14ac:dyDescent="0.75">
      <c r="K43" s="19" t="s">
        <v>74</v>
      </c>
      <c r="L43" s="11">
        <v>0.56000000000000005</v>
      </c>
      <c r="M43" s="11">
        <f>L43*M42/L42</f>
        <v>4827.5862068965525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109827.58620689655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44DF66-86B0-4F58-9587-05CF20C405C8}">
  <dimension ref="K1:N48"/>
  <sheetViews>
    <sheetView topLeftCell="A9" zoomScale="80" zoomScaleNormal="80" workbookViewId="0">
      <selection activeCell="M26" sqref="M2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110000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0.52</v>
      </c>
      <c r="M12" s="11">
        <v>200</v>
      </c>
      <c r="N12" s="18"/>
    </row>
    <row r="13" spans="11:14" x14ac:dyDescent="0.75">
      <c r="K13" s="19" t="s">
        <v>74</v>
      </c>
      <c r="L13" s="11">
        <v>0.49</v>
      </c>
      <c r="M13" s="11">
        <f>L13*M12/L12</f>
        <v>188.46153846153845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v>1000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0.52</v>
      </c>
      <c r="M22" s="11">
        <v>200</v>
      </c>
      <c r="N22" s="18"/>
    </row>
    <row r="23" spans="11:14" x14ac:dyDescent="0.75">
      <c r="K23" s="19" t="s">
        <v>74</v>
      </c>
      <c r="L23" s="11">
        <v>0.21</v>
      </c>
      <c r="M23" s="11">
        <f>L23*M22/L22</f>
        <v>80.769230769230759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v>1270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1.07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90000</v>
      </c>
      <c r="M35" s="12">
        <f>L35+M33</f>
        <v>90000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1.07</v>
      </c>
      <c r="M42" s="11">
        <v>5000</v>
      </c>
      <c r="N42" s="18"/>
    </row>
    <row r="43" spans="11:14" x14ac:dyDescent="0.75">
      <c r="K43" s="19" t="s">
        <v>74</v>
      </c>
      <c r="L43" s="11">
        <v>0.41</v>
      </c>
      <c r="M43" s="11">
        <f>L43*M42/L42</f>
        <v>1915.8878504672896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85000</v>
      </c>
      <c r="M45" s="12">
        <f>L45+M43</f>
        <v>86915.88785046729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AC708-D896-406E-97AF-27C9F3FC2142}">
  <dimension ref="K1:N48"/>
  <sheetViews>
    <sheetView topLeftCell="A11" zoomScale="94" zoomScaleNormal="70" workbookViewId="0">
      <selection activeCell="M45" sqref="M45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133500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1.1200000000000001</v>
      </c>
      <c r="M12" s="11">
        <v>500</v>
      </c>
      <c r="N12" s="18"/>
    </row>
    <row r="13" spans="11:14" x14ac:dyDescent="0.75">
      <c r="K13" s="19" t="s">
        <v>74</v>
      </c>
      <c r="L13" s="11">
        <v>0.65</v>
      </c>
      <c r="M13" s="11">
        <f>L13*M12/L12</f>
        <v>290.17857142857139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1790.1785714285713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1.1200000000000001</v>
      </c>
      <c r="M22" s="11">
        <v>500</v>
      </c>
      <c r="N22" s="18"/>
    </row>
    <row r="23" spans="11:14" x14ac:dyDescent="0.75">
      <c r="K23" s="19" t="s">
        <v>74</v>
      </c>
      <c r="L23" s="11">
        <v>0.9</v>
      </c>
      <c r="M23" s="11">
        <f>L23*M22/L22</f>
        <v>401.78571428571422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2901.7857142857142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0.69</v>
      </c>
      <c r="M33" s="11">
        <f>L33*M32/L32</f>
        <v>2974.1379310344828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</f>
        <v>102974.13793103448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1.1599999999999999</v>
      </c>
      <c r="M42" s="11">
        <v>5000</v>
      </c>
      <c r="N42" s="18"/>
    </row>
    <row r="43" spans="11:14" x14ac:dyDescent="0.75">
      <c r="K43" s="19" t="s">
        <v>74</v>
      </c>
      <c r="L43" s="11">
        <v>0.31</v>
      </c>
      <c r="M43" s="11">
        <f>L43*M42/L42</f>
        <v>1336.2068965517242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L45+M43</f>
        <v>91336.206896551725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D70FF-B4DC-464E-89F7-A210AFCF15DA}">
  <dimension ref="K1:N48"/>
  <sheetViews>
    <sheetView zoomScale="60" zoomScaleNormal="6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795000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1.43</v>
      </c>
      <c r="M12" s="11">
        <v>1000</v>
      </c>
      <c r="N12" s="18"/>
    </row>
    <row r="13" spans="11:14" x14ac:dyDescent="0.75">
      <c r="K13" s="19" t="s">
        <v>74</v>
      </c>
      <c r="L13" s="11">
        <v>0.7</v>
      </c>
      <c r="M13" s="11">
        <f>L13*M12/L12</f>
        <v>489.51048951048955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2489.5104895104896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1.43</v>
      </c>
      <c r="M22" s="11">
        <v>1000</v>
      </c>
      <c r="N22" s="18"/>
    </row>
    <row r="23" spans="11:14" x14ac:dyDescent="0.75">
      <c r="K23" s="19" t="s">
        <v>74</v>
      </c>
      <c r="L23" s="11">
        <v>1.53</v>
      </c>
      <c r="M23" s="11">
        <f>L23*M22/L22</f>
        <v>1069.93006993007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6069.9300699300702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1.91</v>
      </c>
      <c r="M32" s="11">
        <v>50000</v>
      </c>
      <c r="N32" s="18"/>
    </row>
    <row r="33" spans="11:14" x14ac:dyDescent="0.75">
      <c r="K33" s="19" t="s">
        <v>74</v>
      </c>
      <c r="L33" s="11">
        <v>1.39</v>
      </c>
      <c r="M33" s="11">
        <f>L33*M32/L32</f>
        <v>36387.434554973821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550000</v>
      </c>
      <c r="M35" s="12">
        <f>L35+M33</f>
        <v>586387.43455497385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1.91</v>
      </c>
      <c r="M42" s="11">
        <v>50000</v>
      </c>
      <c r="N42" s="18"/>
    </row>
    <row r="43" spans="11:14" x14ac:dyDescent="0.75">
      <c r="K43" s="19" t="s">
        <v>74</v>
      </c>
      <c r="L43" s="11">
        <v>2.73</v>
      </c>
      <c r="M43" s="11">
        <f>L43*M42/L42</f>
        <v>71465.968586387433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350000</v>
      </c>
      <c r="M45" s="12">
        <f>L45+M43</f>
        <v>421465.96858638746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3CA112-DAB5-4385-9A8B-4C0A62A02DFA}">
  <dimension ref="H1:N48"/>
  <sheetViews>
    <sheetView zoomScale="90" zoomScaleNormal="90" workbookViewId="0">
      <selection activeCell="M5" sqref="M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J2" t="s">
        <v>122</v>
      </c>
      <c r="K2" s="17"/>
      <c r="N2" s="18"/>
    </row>
    <row r="3" spans="8:14" x14ac:dyDescent="0.75">
      <c r="J3" t="s">
        <v>123</v>
      </c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618000</v>
      </c>
      <c r="N5" s="18" t="s">
        <v>36</v>
      </c>
    </row>
    <row r="6" spans="8:14" x14ac:dyDescent="0.75">
      <c r="H6" s="24"/>
      <c r="K6" s="17"/>
      <c r="N6" s="18"/>
    </row>
    <row r="7" spans="8:14" x14ac:dyDescent="0.75"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122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1.43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0.2</v>
      </c>
      <c r="M13" s="11">
        <f>L13*M12/L12</f>
        <v>139.86013986013987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5000</v>
      </c>
      <c r="M15" s="12">
        <f>L15+M13</f>
        <v>5139.8601398601395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1.43</v>
      </c>
      <c r="M22" s="11">
        <f>M12</f>
        <v>1000</v>
      </c>
      <c r="N22" s="18" t="s">
        <v>39</v>
      </c>
    </row>
    <row r="23" spans="10:14" x14ac:dyDescent="0.75">
      <c r="K23" s="19" t="s">
        <v>74</v>
      </c>
      <c r="L23" s="11">
        <v>0.69</v>
      </c>
      <c r="M23" s="11">
        <f>L23*M22/L22</f>
        <v>482.51748251748256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6000</v>
      </c>
      <c r="M25" s="12">
        <f>L25+M23</f>
        <v>6482.5174825174827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127</v>
      </c>
      <c r="L27" s="25" t="s">
        <v>110</v>
      </c>
      <c r="M27" s="25">
        <v>287594</v>
      </c>
      <c r="N27" s="26" t="s">
        <v>111</v>
      </c>
    </row>
    <row r="28" spans="10:14" x14ac:dyDescent="0.75">
      <c r="K28" s="17"/>
      <c r="M28">
        <v>297829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0.85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0.56999999999999995</v>
      </c>
      <c r="M33" s="11">
        <f>L33*M32/L32</f>
        <v>6705.8823529411757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L35+M33+M28</f>
        <v>404534.8823529412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0.85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0.61</v>
      </c>
      <c r="M43" s="11">
        <f>L43*M42/L42</f>
        <v>7176.4705882352946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60000</v>
      </c>
      <c r="M45" s="12">
        <f>L45+M43+M28</f>
        <v>365005.4705882353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0FDBB-CEBE-49B0-9738-95645CDFD559}">
  <dimension ref="K1:N48"/>
  <sheetViews>
    <sheetView zoomScale="80" zoomScaleNormal="8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270000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0.87</v>
      </c>
      <c r="M12" s="11">
        <v>500</v>
      </c>
      <c r="N12" s="18"/>
    </row>
    <row r="13" spans="11:14" x14ac:dyDescent="0.75">
      <c r="K13" s="19" t="s">
        <v>74</v>
      </c>
      <c r="L13" s="11">
        <v>0.45</v>
      </c>
      <c r="M13" s="11">
        <f>L13*M12/L12</f>
        <v>258.62068965517244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2258.6206896551726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0.87</v>
      </c>
      <c r="M22" s="11">
        <v>500</v>
      </c>
      <c r="N22" s="18"/>
    </row>
    <row r="23" spans="11:14" x14ac:dyDescent="0.75">
      <c r="K23" s="19" t="s">
        <v>74</v>
      </c>
      <c r="L23" s="11">
        <v>0.35</v>
      </c>
      <c r="M23" s="11">
        <f>L23*M22/L22</f>
        <v>201.14942528735634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3201.1494252873563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210000</v>
      </c>
      <c r="M35" s="12">
        <f>L35+M33</f>
        <v>210000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0.94</v>
      </c>
      <c r="M42" s="11">
        <v>5000</v>
      </c>
      <c r="N42" s="18"/>
    </row>
    <row r="43" spans="11:14" x14ac:dyDescent="0.75">
      <c r="K43" s="19" t="s">
        <v>74</v>
      </c>
      <c r="L43" s="11">
        <v>0.63</v>
      </c>
      <c r="M43" s="11">
        <f>L43*M42/L42</f>
        <v>3351.0638297872342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190000</v>
      </c>
      <c r="M45" s="12">
        <f>L45+M43</f>
        <v>193351.06382978722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1F0502-6EA5-4F69-9ECD-C08B6F197A00}">
  <dimension ref="K1:N48"/>
  <sheetViews>
    <sheetView zoomScale="77" zoomScaleNormal="70" workbookViewId="0">
      <selection activeCell="I23" sqref="I23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174200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0.85</v>
      </c>
      <c r="M12" s="11">
        <v>500</v>
      </c>
      <c r="N12" s="18"/>
    </row>
    <row r="13" spans="11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0.85</v>
      </c>
      <c r="M22" s="11">
        <v>500</v>
      </c>
      <c r="N22" s="18"/>
    </row>
    <row r="23" spans="11:14" x14ac:dyDescent="0.75">
      <c r="K23" s="19" t="s">
        <v>74</v>
      </c>
      <c r="L23" s="11">
        <v>0.52</v>
      </c>
      <c r="M23" s="11">
        <f>L23*M22/L22</f>
        <v>305.88235294117646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2805.8823529411766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0.85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138300</v>
      </c>
      <c r="M35" s="12">
        <f>L35+M33</f>
        <v>138300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0.85</v>
      </c>
      <c r="M42" s="11">
        <v>5000</v>
      </c>
      <c r="N42" s="18"/>
    </row>
    <row r="43" spans="11:14" x14ac:dyDescent="0.75">
      <c r="K43" s="19" t="s">
        <v>74</v>
      </c>
      <c r="L43" s="11">
        <v>0.57999999999999996</v>
      </c>
      <c r="M43" s="11">
        <f>L43*M42/L42</f>
        <v>3411.7647058823532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125000</v>
      </c>
      <c r="M45" s="12">
        <f>L45+M43</f>
        <v>128411.76470588235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11062-C54F-4C75-93B5-B6D652EB1C51}">
  <dimension ref="K1:N48"/>
  <sheetViews>
    <sheetView zoomScale="59" workbookViewId="0">
      <selection activeCell="L26" sqref="L26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229340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>
        <v>2700</v>
      </c>
      <c r="M15" s="12">
        <f>L15+M13</f>
        <v>2700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>
        <v>3600</v>
      </c>
      <c r="M25" s="12">
        <f>L25+M23</f>
        <v>3600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110800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>
        <v>28200</v>
      </c>
      <c r="M35" s="12">
        <f>L35+M28</f>
        <v>139000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12000</v>
      </c>
      <c r="M45" s="12">
        <f>L45+M28</f>
        <v>122800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625C3A-0212-4D2B-8534-12A327BC7BD7}">
  <dimension ref="J1:N48"/>
  <sheetViews>
    <sheetView zoomScale="90" zoomScaleNormal="90" workbookViewId="0">
      <selection activeCell="I1" sqref="I1:N1048576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735000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1.47</v>
      </c>
      <c r="M12" s="11">
        <v>1000</v>
      </c>
      <c r="N12" s="18"/>
    </row>
    <row r="13" spans="10:14" x14ac:dyDescent="0.75">
      <c r="K13" s="19" t="s">
        <v>74</v>
      </c>
      <c r="L13" s="11">
        <v>1.3</v>
      </c>
      <c r="M13" s="11">
        <f>L13*M12/L12</f>
        <v>884.35374149659867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2000</v>
      </c>
      <c r="M15" s="12">
        <f>L15+M13</f>
        <v>2884.3537414965986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1.47</v>
      </c>
      <c r="M22" s="11">
        <f>M12</f>
        <v>1000</v>
      </c>
      <c r="N22" s="18"/>
    </row>
    <row r="23" spans="11:14" x14ac:dyDescent="0.75">
      <c r="K23" s="19" t="s">
        <v>74</v>
      </c>
      <c r="L23" s="11">
        <v>1.05</v>
      </c>
      <c r="M23" s="11">
        <f>L23*M22/L22</f>
        <v>714.28571428571433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5714.2857142857147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1.88</v>
      </c>
      <c r="M32" s="11">
        <v>50000</v>
      </c>
      <c r="N32" s="18"/>
    </row>
    <row r="33" spans="11:14" x14ac:dyDescent="0.75">
      <c r="K33" s="19" t="s">
        <v>74</v>
      </c>
      <c r="L33" s="11">
        <v>1.95</v>
      </c>
      <c r="M33" s="11">
        <f>L33*M32/L32</f>
        <v>51861.702127659577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500000</v>
      </c>
      <c r="M35" s="12">
        <f>L35+M33</f>
        <v>551861.70212765958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1.88</v>
      </c>
      <c r="M42" s="11">
        <f>M32</f>
        <v>50000</v>
      </c>
      <c r="N42" s="18"/>
    </row>
    <row r="43" spans="11:14" x14ac:dyDescent="0.75">
      <c r="K43" s="19" t="s">
        <v>74</v>
      </c>
      <c r="L43" s="11">
        <v>1.62</v>
      </c>
      <c r="M43" s="11">
        <f>L43*M42/L42</f>
        <v>43085.106382978724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350000</v>
      </c>
      <c r="M45" s="12">
        <f>L45+M43</f>
        <v>393085.10638297873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715D0-CD19-4CDC-B6EC-457B187A30D2}">
  <dimension ref="H1:N48"/>
  <sheetViews>
    <sheetView topLeftCell="A27" zoomScale="68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72750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1.37</v>
      </c>
      <c r="M12" s="11">
        <v>200</v>
      </c>
      <c r="N12" s="18" t="s">
        <v>39</v>
      </c>
    </row>
    <row r="13" spans="8:14" x14ac:dyDescent="0.75">
      <c r="K13" s="19" t="s">
        <v>74</v>
      </c>
      <c r="L13" s="11">
        <v>0.87</v>
      </c>
      <c r="M13" s="11">
        <f>L13*M12/L12</f>
        <v>127.00729927007298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800</v>
      </c>
      <c r="M15" s="12">
        <f>L15+M13</f>
        <v>927.00729927007296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1.37</v>
      </c>
      <c r="M22" s="11">
        <f>M12</f>
        <v>200</v>
      </c>
      <c r="N22" s="18" t="s">
        <v>39</v>
      </c>
    </row>
    <row r="23" spans="10:14" x14ac:dyDescent="0.75">
      <c r="K23" s="19" t="s">
        <v>74</v>
      </c>
      <c r="L23" s="11">
        <v>1.07</v>
      </c>
      <c r="M23" s="11">
        <f>L23*M22/L22</f>
        <v>156.20437956204378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2200</v>
      </c>
      <c r="M25" s="12">
        <f>L25+M23</f>
        <v>2356.2043795620439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128</v>
      </c>
      <c r="L27" s="25" t="s">
        <v>110</v>
      </c>
      <c r="M27" s="25"/>
      <c r="N27" s="26" t="s">
        <v>111</v>
      </c>
    </row>
    <row r="28" spans="10:14" x14ac:dyDescent="0.75">
      <c r="K28" s="17"/>
      <c r="M28">
        <v>43500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1.1000000000000001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0.44</v>
      </c>
      <c r="M33" s="11">
        <f>L33*M32/L32</f>
        <v>3999.9999999999995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18000</v>
      </c>
      <c r="M35" s="12">
        <v>62300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1.1000000000000001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L45+M43+M28</f>
        <v>53500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8E0B86-A871-4B61-B041-3822A0F917C9}">
  <dimension ref="J1:N48"/>
  <sheetViews>
    <sheetView topLeftCell="A4" zoomScale="70" zoomScaleNormal="70" workbookViewId="0">
      <selection activeCell="I4" sqref="I1:N1048576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502500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0.73</v>
      </c>
      <c r="M12" s="11">
        <v>1000</v>
      </c>
      <c r="N12" s="18"/>
    </row>
    <row r="13" spans="10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5500</v>
      </c>
      <c r="M15" s="12">
        <f>L15+M13</f>
        <v>5500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0.73</v>
      </c>
      <c r="M22" s="11">
        <f>M12</f>
        <v>1000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9500</v>
      </c>
      <c r="M25" s="12">
        <f>L25+M23</f>
        <v>9500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0.68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355000</v>
      </c>
      <c r="M35" s="12">
        <f>L35+M33</f>
        <v>355000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0.68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0.63</v>
      </c>
      <c r="M43" s="11">
        <f>L43*M42/L42</f>
        <v>9264.7058823529405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270000</v>
      </c>
      <c r="M45" s="12">
        <f>L45+M43</f>
        <v>279264.70588235295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F05DEB-4944-44D8-924F-83873692A119}">
  <dimension ref="H1:N48"/>
  <sheetViews>
    <sheetView topLeftCell="A13" zoomScale="58" zoomScaleNormal="13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108000</v>
      </c>
      <c r="N5" s="18" t="s">
        <v>36</v>
      </c>
    </row>
    <row r="6" spans="8:14" x14ac:dyDescent="0.75">
      <c r="K6" s="17"/>
      <c r="M6">
        <v>48988</v>
      </c>
      <c r="N6" s="18" t="s">
        <v>38</v>
      </c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0.89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0.75</v>
      </c>
      <c r="M13" s="11">
        <f>L13*M12/L12</f>
        <v>421.34831460674155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800</v>
      </c>
      <c r="M15" s="12">
        <v>970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0.89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0.28999999999999998</v>
      </c>
      <c r="M23" s="11">
        <f>L23*M22/L22</f>
        <v>162.92134831460675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1200</v>
      </c>
      <c r="M25" s="12">
        <v>1221.3483100000001</v>
      </c>
      <c r="N25" s="18" t="s">
        <v>39</v>
      </c>
    </row>
    <row r="26" spans="11:14" ht="15.5" thickBot="1" x14ac:dyDescent="0.9">
      <c r="K26" s="17"/>
      <c r="L26">
        <v>68885</v>
      </c>
      <c r="N26" s="18"/>
    </row>
    <row r="27" spans="11:14" x14ac:dyDescent="0.75">
      <c r="K27" s="27" t="s">
        <v>131</v>
      </c>
      <c r="L27" s="25" t="s">
        <v>110</v>
      </c>
      <c r="M27" s="25">
        <v>11947</v>
      </c>
      <c r="N27" s="26" t="s">
        <v>111</v>
      </c>
    </row>
    <row r="28" spans="11:14" x14ac:dyDescent="0.75">
      <c r="K28" s="17"/>
      <c r="M28">
        <v>56855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0.94</v>
      </c>
      <c r="M32" s="11">
        <v>1000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30145</v>
      </c>
      <c r="M35" s="12">
        <f>L35+M33+M28</f>
        <v>87000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0.94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0.35</v>
      </c>
      <c r="M43" s="11">
        <f>L43*M42/L42</f>
        <v>372.34042553191489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25000</v>
      </c>
      <c r="M45" s="12">
        <f>L45+M43+M28</f>
        <v>82227.340425531918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B760DF-C63A-4570-A058-3F8FD079CC51}">
  <dimension ref="H1:N48"/>
  <sheetViews>
    <sheetView topLeftCell="A16" zoomScale="130" zoomScaleNormal="130" workbookViewId="0">
      <selection activeCell="D31" sqref="D31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J2" t="s">
        <v>122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524700</v>
      </c>
      <c r="N5" s="18" t="s">
        <v>36</v>
      </c>
    </row>
    <row r="6" spans="8:14" x14ac:dyDescent="0.75">
      <c r="H6" s="24" t="s">
        <v>117</v>
      </c>
      <c r="J6" t="s">
        <v>123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0.81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</v>
      </c>
      <c r="M13" s="11">
        <f>L13*M12/L12</f>
        <v>185.18518518518516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4000</v>
      </c>
      <c r="M15" s="12">
        <f>L15+M13</f>
        <v>4185.1851851851852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0.81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0.66</v>
      </c>
      <c r="M23" s="11">
        <f>L23*M22/L22</f>
        <v>407.40740740740739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5000</v>
      </c>
      <c r="M25" s="12">
        <f>L25+M23</f>
        <v>5407.4074074074069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121</v>
      </c>
      <c r="L27" s="25" t="s">
        <v>110</v>
      </c>
      <c r="M27" s="25">
        <v>126352</v>
      </c>
      <c r="N27" s="26" t="s">
        <v>111</v>
      </c>
    </row>
    <row r="28" spans="10:14" x14ac:dyDescent="0.75">
      <c r="K28" s="17"/>
      <c r="M28">
        <v>278558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0.9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L35+M33+M28</f>
        <v>378558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0.47</v>
      </c>
      <c r="M43" s="11">
        <f>L43*M42/L42</f>
        <v>5222.2222222222217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70000</v>
      </c>
      <c r="M45" s="12">
        <f>L45+M43+M28</f>
        <v>353780.22222222225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51EA3-D574-453F-9189-BECB4AD96A81}">
  <dimension ref="H1:N48"/>
  <sheetViews>
    <sheetView topLeftCell="A30" zoomScale="96" zoomScaleNormal="96" workbookViewId="0">
      <selection activeCell="F44" sqref="F44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45415.226000000002</v>
      </c>
      <c r="N5" s="18" t="s">
        <v>36</v>
      </c>
    </row>
    <row r="6" spans="8:14" x14ac:dyDescent="0.75">
      <c r="K6" s="17"/>
      <c r="M6">
        <v>20600</v>
      </c>
      <c r="N6" s="18" t="s">
        <v>38</v>
      </c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2.2400000000000002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2.02</v>
      </c>
      <c r="M13" s="11">
        <f>L13*M12/L12</f>
        <v>450.89285714285711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f>L15+M13</f>
        <v>950.89285714285711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2.2400000000000002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0.66</v>
      </c>
      <c r="M23" s="11">
        <f>L23*M22/L22</f>
        <v>147.32142857142856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1000</v>
      </c>
      <c r="M25" s="12">
        <f>L25+M23</f>
        <v>1147.3214285714284</v>
      </c>
      <c r="N25" s="18" t="s">
        <v>39</v>
      </c>
    </row>
    <row r="26" spans="11:14" ht="15.5" thickBot="1" x14ac:dyDescent="0.9">
      <c r="K26" s="17"/>
      <c r="L26">
        <v>68885</v>
      </c>
      <c r="N26" s="18"/>
    </row>
    <row r="27" spans="11:14" x14ac:dyDescent="0.75">
      <c r="K27" s="27" t="s">
        <v>109</v>
      </c>
      <c r="L27" s="25" t="s">
        <v>110</v>
      </c>
      <c r="M27" s="25">
        <v>11843</v>
      </c>
      <c r="N27" s="26" t="s">
        <v>111</v>
      </c>
    </row>
    <row r="28" spans="11:14" x14ac:dyDescent="0.75">
      <c r="K28" s="17"/>
      <c r="M28">
        <v>26109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0.82</v>
      </c>
      <c r="M32" s="11">
        <v>1000</v>
      </c>
      <c r="N32" s="18"/>
    </row>
    <row r="33" spans="11:14" x14ac:dyDescent="0.75">
      <c r="K33" s="19" t="s">
        <v>74</v>
      </c>
      <c r="L33" s="11">
        <v>0.49</v>
      </c>
      <c r="M33" s="11">
        <f>L33*M32/L32</f>
        <v>597.56097560975616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11000</v>
      </c>
      <c r="M35" s="12">
        <f>L35+M33+M28</f>
        <v>37706.560975609755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0.82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0.12</v>
      </c>
      <c r="M43" s="11">
        <f>L43*M42/L42</f>
        <v>146.34146341463415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L45+M43+M28</f>
        <v>36255.341463414632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7387B8-9D01-46E5-8E93-1AF8A4A6A2EB}">
  <dimension ref="I1:O48"/>
  <sheetViews>
    <sheetView zoomScale="68" zoomScaleNormal="130" workbookViewId="0">
      <selection activeCell="H12" sqref="H12"/>
    </sheetView>
  </sheetViews>
  <sheetFormatPr defaultColWidth="10.90625" defaultRowHeight="14.75" x14ac:dyDescent="0.75"/>
  <sheetData>
    <row r="1" spans="9:15" ht="15.5" thickBot="1" x14ac:dyDescent="0.9">
      <c r="K1" s="43" t="s">
        <v>102</v>
      </c>
      <c r="L1" s="44"/>
      <c r="M1" s="44"/>
      <c r="N1" s="45"/>
    </row>
    <row r="2" spans="9:15" x14ac:dyDescent="0.75">
      <c r="K2" s="17"/>
      <c r="N2" s="18"/>
    </row>
    <row r="3" spans="9:15" x14ac:dyDescent="0.75">
      <c r="K3" s="17"/>
      <c r="N3" s="18"/>
    </row>
    <row r="4" spans="9:15" x14ac:dyDescent="0.75">
      <c r="K4" s="23" t="s">
        <v>103</v>
      </c>
      <c r="N4" s="18"/>
    </row>
    <row r="5" spans="9:15" x14ac:dyDescent="0.75">
      <c r="K5" s="17"/>
      <c r="M5" s="12">
        <v>775000</v>
      </c>
      <c r="N5" s="18" t="s">
        <v>36</v>
      </c>
    </row>
    <row r="6" spans="9:15" x14ac:dyDescent="0.75">
      <c r="K6" s="17"/>
      <c r="N6" s="18"/>
    </row>
    <row r="7" spans="9:15" x14ac:dyDescent="0.75">
      <c r="K7" s="17"/>
      <c r="N7" s="18"/>
    </row>
    <row r="8" spans="9:15" x14ac:dyDescent="0.75">
      <c r="K8" s="17"/>
      <c r="N8" s="18"/>
    </row>
    <row r="9" spans="9:15" x14ac:dyDescent="0.75">
      <c r="K9" s="17"/>
      <c r="N9" s="18"/>
    </row>
    <row r="10" spans="9:15" x14ac:dyDescent="0.75">
      <c r="K10" s="17"/>
      <c r="N10" s="18"/>
    </row>
    <row r="11" spans="9:15" x14ac:dyDescent="0.75">
      <c r="K11" s="23" t="s">
        <v>104</v>
      </c>
      <c r="N11" s="18"/>
    </row>
    <row r="12" spans="9:15" x14ac:dyDescent="0.75">
      <c r="I12" s="24"/>
      <c r="K12" s="19" t="s">
        <v>73</v>
      </c>
      <c r="L12" s="11">
        <v>0.74</v>
      </c>
      <c r="M12" s="11">
        <v>500</v>
      </c>
      <c r="N12" s="18"/>
      <c r="O12" s="24"/>
    </row>
    <row r="13" spans="9:15" x14ac:dyDescent="0.75">
      <c r="I13" s="24"/>
      <c r="K13" s="19" t="s">
        <v>74</v>
      </c>
      <c r="L13" s="11">
        <v>0.26</v>
      </c>
      <c r="M13" s="11">
        <f>L13*M12/L12</f>
        <v>175.67567567567568</v>
      </c>
      <c r="N13" s="18"/>
      <c r="O13" s="24"/>
    </row>
    <row r="14" spans="9:15" x14ac:dyDescent="0.75">
      <c r="K14" s="17"/>
      <c r="N14" s="18"/>
    </row>
    <row r="15" spans="9:15" x14ac:dyDescent="0.75">
      <c r="K15" s="17"/>
      <c r="L15" s="13">
        <v>5500</v>
      </c>
      <c r="M15" s="12">
        <f>L15+M13</f>
        <v>5675.6756756756758</v>
      </c>
      <c r="N15" s="18" t="s">
        <v>39</v>
      </c>
    </row>
    <row r="16" spans="9:15" x14ac:dyDescent="0.75">
      <c r="K16" s="17"/>
      <c r="N16" s="18"/>
    </row>
    <row r="17" spans="9:15" x14ac:dyDescent="0.75">
      <c r="K17" s="17"/>
      <c r="N17" s="18"/>
    </row>
    <row r="18" spans="9:15" x14ac:dyDescent="0.75">
      <c r="K18" s="17"/>
      <c r="N18" s="18"/>
    </row>
    <row r="19" spans="9:15" x14ac:dyDescent="0.75">
      <c r="K19" s="17"/>
      <c r="N19" s="18"/>
    </row>
    <row r="20" spans="9:15" x14ac:dyDescent="0.75">
      <c r="I20" s="24"/>
      <c r="K20" s="17"/>
      <c r="N20" s="18"/>
      <c r="O20" s="24"/>
    </row>
    <row r="21" spans="9:15" x14ac:dyDescent="0.75">
      <c r="I21" s="24"/>
      <c r="K21" s="23" t="s">
        <v>105</v>
      </c>
      <c r="N21" s="18"/>
      <c r="O21" s="24"/>
    </row>
    <row r="22" spans="9:15" x14ac:dyDescent="0.75">
      <c r="K22" s="19" t="s">
        <v>73</v>
      </c>
      <c r="L22" s="11">
        <v>0.74</v>
      </c>
      <c r="M22" s="11">
        <v>500</v>
      </c>
      <c r="N22" s="18"/>
    </row>
    <row r="23" spans="9:15" x14ac:dyDescent="0.75">
      <c r="K23" s="19" t="s">
        <v>74</v>
      </c>
      <c r="L23" s="11">
        <v>0.54</v>
      </c>
      <c r="M23" s="11">
        <f>L23*M22/L22</f>
        <v>364.86486486486484</v>
      </c>
      <c r="N23" s="18"/>
    </row>
    <row r="24" spans="9:15" x14ac:dyDescent="0.75">
      <c r="K24" s="17"/>
      <c r="N24" s="18"/>
    </row>
    <row r="25" spans="9:15" x14ac:dyDescent="0.75">
      <c r="K25" s="17"/>
      <c r="L25" s="13">
        <v>7500</v>
      </c>
      <c r="M25" s="12">
        <f>L25+M23</f>
        <v>7864.864864864865</v>
      </c>
      <c r="N25" s="18" t="s">
        <v>39</v>
      </c>
    </row>
    <row r="26" spans="9:15" x14ac:dyDescent="0.75">
      <c r="I26" s="24"/>
      <c r="K26" s="17"/>
      <c r="N26" s="18"/>
      <c r="O26" s="24"/>
    </row>
    <row r="27" spans="9:15" x14ac:dyDescent="0.75">
      <c r="I27" s="24"/>
      <c r="K27" s="17"/>
      <c r="N27" s="18"/>
      <c r="O27" s="24"/>
    </row>
    <row r="28" spans="9:15" x14ac:dyDescent="0.75">
      <c r="K28" s="17"/>
      <c r="N28" s="18"/>
    </row>
    <row r="29" spans="9:15" x14ac:dyDescent="0.75">
      <c r="K29" s="17"/>
      <c r="N29" s="18"/>
    </row>
    <row r="30" spans="9:15" x14ac:dyDescent="0.75">
      <c r="K30" s="17"/>
      <c r="N30" s="18"/>
    </row>
    <row r="31" spans="9:15" x14ac:dyDescent="0.75">
      <c r="K31" s="23" t="s">
        <v>107</v>
      </c>
      <c r="N31" s="18"/>
    </row>
    <row r="32" spans="9:15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524000</v>
      </c>
      <c r="M35" s="12">
        <f>L35+M33</f>
        <v>524000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0.75</v>
      </c>
      <c r="M42" s="11">
        <v>10000</v>
      </c>
      <c r="N42" s="18"/>
    </row>
    <row r="43" spans="11:14" x14ac:dyDescent="0.75">
      <c r="K43" s="19" t="s">
        <v>74</v>
      </c>
      <c r="L43" s="11">
        <v>0.37</v>
      </c>
      <c r="M43" s="11">
        <f>L43*M42/L42</f>
        <v>4933.333333333333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450000</v>
      </c>
      <c r="M45" s="12">
        <f>L45+M43</f>
        <v>454933.33333333331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C91D80-EED9-43D7-A91C-EDD1ED1937C1}">
  <dimension ref="H1:N48"/>
  <sheetViews>
    <sheetView topLeftCell="A15" zoomScale="72" zoomScaleNormal="98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105359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1.92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</v>
      </c>
      <c r="M13" s="11">
        <f>L13*M12/L12</f>
        <v>0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1000</v>
      </c>
      <c r="M15" s="12">
        <f>L15+M13</f>
        <v>1000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1.92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0.25</v>
      </c>
      <c r="M23" s="11">
        <f>L23*M22/L22</f>
        <v>65.104166666666671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2565.1041666666665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130</v>
      </c>
      <c r="L27" s="25" t="s">
        <v>110</v>
      </c>
      <c r="M27" s="25">
        <v>27900</v>
      </c>
      <c r="N27" s="26" t="s">
        <v>111</v>
      </c>
    </row>
    <row r="28" spans="11:14" x14ac:dyDescent="0.75">
      <c r="K28" s="17"/>
      <c r="M28">
        <v>61509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1.07</v>
      </c>
      <c r="M32" s="11">
        <v>2000</v>
      </c>
      <c r="N32" s="18"/>
    </row>
    <row r="33" spans="11:14" x14ac:dyDescent="0.75">
      <c r="K33" s="19" t="s">
        <v>74</v>
      </c>
      <c r="L33" s="11">
        <v>0.28999999999999998</v>
      </c>
      <c r="M33" s="11">
        <v>500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28000</v>
      </c>
      <c r="M35" s="12">
        <v>89948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1.07</v>
      </c>
      <c r="M42" s="11">
        <f>M32</f>
        <v>2000</v>
      </c>
      <c r="N42" s="18"/>
    </row>
    <row r="43" spans="11:14" x14ac:dyDescent="0.75">
      <c r="K43" s="19" t="s">
        <v>74</v>
      </c>
      <c r="L43" s="11">
        <v>0.5</v>
      </c>
      <c r="M43" s="11"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15000</v>
      </c>
      <c r="M45" s="12">
        <f>L45+M43+M28</f>
        <v>76509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BD482-0CAE-4EF2-A97D-91A4FCE95B7E}">
  <dimension ref="J1:N48"/>
  <sheetViews>
    <sheetView topLeftCell="A20" zoomScale="98" zoomScaleNormal="98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560000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0.72</v>
      </c>
      <c r="M12" s="11">
        <v>500</v>
      </c>
      <c r="N12" s="18"/>
    </row>
    <row r="13" spans="10:14" x14ac:dyDescent="0.75">
      <c r="K13" s="19" t="s">
        <v>74</v>
      </c>
      <c r="L13" s="11">
        <v>0.36</v>
      </c>
      <c r="M13" s="11">
        <f>L13*M12/L12</f>
        <v>250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5000</v>
      </c>
      <c r="M15" s="12">
        <f>L15+M13</f>
        <v>5250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0.72</v>
      </c>
      <c r="M22" s="11">
        <f>M12</f>
        <v>500</v>
      </c>
      <c r="N22" s="18"/>
    </row>
    <row r="23" spans="11:14" x14ac:dyDescent="0.75">
      <c r="K23" s="19" t="s">
        <v>74</v>
      </c>
      <c r="L23" s="11">
        <v>0.31</v>
      </c>
      <c r="M23" s="11">
        <f>L23*M22/L22</f>
        <v>215.2777777777778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8000</v>
      </c>
      <c r="M25" s="12">
        <f>L25+M23</f>
        <v>8215.2777777777774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0.72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400000</v>
      </c>
      <c r="M35" s="12">
        <f>L35+M33</f>
        <v>400000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0.72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0.46</v>
      </c>
      <c r="M43" s="11">
        <f>L43*M42/L42</f>
        <v>6388.8888888888887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330000</v>
      </c>
      <c r="M45" s="12">
        <f>L45+M43</f>
        <v>336388.88888888888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C53EA4-F14E-4D8A-AD52-6935478DCBAF}">
  <dimension ref="H1:N48"/>
  <sheetViews>
    <sheetView topLeftCell="A14" zoomScale="82" zoomScaleNormal="126" workbookViewId="0">
      <selection activeCell="M35" sqref="M3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440000</v>
      </c>
      <c r="N5" s="18" t="s">
        <v>36</v>
      </c>
    </row>
    <row r="6" spans="8:14" x14ac:dyDescent="0.75">
      <c r="K6" s="17"/>
      <c r="M6">
        <v>199581</v>
      </c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1.67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0.19</v>
      </c>
      <c r="M13" s="11">
        <f>L13*M12/L12</f>
        <v>113.77245508982037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2000</v>
      </c>
      <c r="M15" s="12">
        <f>L15+M13</f>
        <v>2113.7724550898201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1.67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1.36</v>
      </c>
      <c r="M23" s="11">
        <f>L23*M22/L22</f>
        <v>814.37125748503001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3814.3712574850301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109</v>
      </c>
      <c r="L27" s="25" t="s">
        <v>110</v>
      </c>
      <c r="M27" s="25">
        <v>0</v>
      </c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1.57</v>
      </c>
      <c r="M32" s="11">
        <v>1000</v>
      </c>
      <c r="N32" s="18"/>
    </row>
    <row r="33" spans="11:14" x14ac:dyDescent="0.75">
      <c r="K33" s="19" t="s">
        <v>74</v>
      </c>
      <c r="L33" s="11">
        <v>1.18</v>
      </c>
      <c r="M33" s="11">
        <f>L33*M32/L32</f>
        <v>751.59235668789802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80000</v>
      </c>
      <c r="M35" s="12">
        <f>M28+94829</f>
        <v>335000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1.57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0.43</v>
      </c>
      <c r="M43" s="11">
        <f>L43*M42/L42</f>
        <v>273.88535031847135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40000</v>
      </c>
      <c r="M45" s="12">
        <f>45000+M28</f>
        <v>285171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986A98-EA67-4B29-86CB-D2BB7D6994AE}">
  <dimension ref="K1:N48"/>
  <sheetViews>
    <sheetView zoomScale="54" workbookViewId="0">
      <selection activeCell="L36" sqref="L36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257340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>
        <v>2800</v>
      </c>
      <c r="M15" s="12">
        <f>L15+M13</f>
        <v>2800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>
        <v>4350</v>
      </c>
      <c r="M25" s="12">
        <f>L25+M23</f>
        <v>4350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127500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>
        <v>42000</v>
      </c>
      <c r="M35" s="12">
        <f>L35+M28</f>
        <v>169500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14000</v>
      </c>
      <c r="M45" s="12">
        <f>L45+M28</f>
        <v>141500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212029-E429-4338-B521-373DE64D627A}">
  <dimension ref="H1:N48"/>
  <sheetViews>
    <sheetView topLeftCell="A28" zoomScale="86" zoomScaleNormal="107" workbookViewId="0">
      <selection activeCell="H19" sqref="H19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/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363760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1.35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1.23</v>
      </c>
      <c r="M13" s="11">
        <f>L13*M12/L12</f>
        <v>455.55555555555554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1500</v>
      </c>
      <c r="M15" s="12">
        <f>L15+M13</f>
        <v>1955.5555555555557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1.35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0.21</v>
      </c>
      <c r="M23" s="11">
        <f>L23*M22/L22</f>
        <v>77.777777777777771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3000</v>
      </c>
      <c r="M25" s="12">
        <f>L25+M23</f>
        <v>3077.7777777777778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118</v>
      </c>
      <c r="L27" s="25" t="s">
        <v>110</v>
      </c>
      <c r="M27" s="25">
        <v>87100</v>
      </c>
      <c r="N27" s="26" t="s">
        <v>111</v>
      </c>
    </row>
    <row r="28" spans="10:14" x14ac:dyDescent="0.75">
      <c r="K28" s="17"/>
      <c r="M28">
        <v>192019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0.66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0.19</v>
      </c>
      <c r="M33" s="11">
        <f>L33*M32/L32</f>
        <v>2878.7878787878785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90000</v>
      </c>
      <c r="M35" s="12">
        <f>L35+M33+M28</f>
        <v>284897.78787878784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0.66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0.19</v>
      </c>
      <c r="M43" s="11">
        <f>L43*M42/L42</f>
        <v>2878.7878787878785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60000</v>
      </c>
      <c r="M45" s="12">
        <f>L45+M43+M28</f>
        <v>254897.78787878787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1501F-E5BB-4D56-B3AE-26437B45D052}">
  <dimension ref="J1:N48"/>
  <sheetViews>
    <sheetView topLeftCell="A14" zoomScale="76" zoomScaleNormal="85" workbookViewId="0">
      <selection activeCell="H15" sqref="H1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187700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0.86</v>
      </c>
      <c r="M12" s="11">
        <v>500</v>
      </c>
      <c r="N12" s="18"/>
    </row>
    <row r="13" spans="10:14" x14ac:dyDescent="0.75">
      <c r="K13" s="19" t="s">
        <v>74</v>
      </c>
      <c r="L13" s="11">
        <v>0.28000000000000003</v>
      </c>
      <c r="M13" s="11">
        <f>L13*M12/L12</f>
        <v>162.7906976744186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1500</v>
      </c>
      <c r="M15" s="12">
        <f>L15+M13</f>
        <v>1662.7906976744187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0.86</v>
      </c>
      <c r="M22" s="11">
        <f>M12</f>
        <v>500</v>
      </c>
      <c r="N22" s="18"/>
    </row>
    <row r="23" spans="11:14" x14ac:dyDescent="0.75">
      <c r="K23" s="19" t="s">
        <v>74</v>
      </c>
      <c r="L23" s="11">
        <v>0.56999999999999995</v>
      </c>
      <c r="M23" s="11">
        <f>L23*M22/L22</f>
        <v>331.39534883720933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4500</v>
      </c>
      <c r="M25" s="12">
        <f>L25+M23</f>
        <v>4831.395348837209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149300</v>
      </c>
      <c r="M35" s="12">
        <f>L35+M33</f>
        <v>149300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0.84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0.77</v>
      </c>
      <c r="M43" s="11">
        <f>L43*M42/L42</f>
        <v>4583.3333333333339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110000</v>
      </c>
      <c r="M45" s="12">
        <f>L45+M43</f>
        <v>114583.33333333333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D5B766-CBF8-402A-A7B4-EAFB42596F54}">
  <dimension ref="H1:N48"/>
  <sheetViews>
    <sheetView zoomScale="70" zoomScaleNormal="70" workbookViewId="0">
      <selection activeCell="H35" sqref="H3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51000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2.06</v>
      </c>
      <c r="M12" s="11">
        <v>400</v>
      </c>
      <c r="N12" s="18" t="s">
        <v>39</v>
      </c>
    </row>
    <row r="13" spans="8:14" x14ac:dyDescent="0.75">
      <c r="K13" s="19" t="s">
        <v>74</v>
      </c>
      <c r="L13" s="11">
        <v>1.49</v>
      </c>
      <c r="M13" s="11">
        <f>L13*M12/L12</f>
        <v>289.32038834951453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600</v>
      </c>
      <c r="M15" s="12">
        <f>L15+M13</f>
        <v>889.32038834951459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2.06</v>
      </c>
      <c r="M22" s="11">
        <f>M12</f>
        <v>400</v>
      </c>
      <c r="N22" s="18" t="s">
        <v>39</v>
      </c>
    </row>
    <row r="23" spans="11:14" x14ac:dyDescent="0.75">
      <c r="K23" s="19" t="s">
        <v>74</v>
      </c>
      <c r="L23" s="11">
        <v>1.2</v>
      </c>
      <c r="M23" s="11">
        <f>L23*M22/L22</f>
        <v>233.00970873786406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2200</v>
      </c>
      <c r="M25" s="12">
        <f>L25+M23</f>
        <v>2433.009708737864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132</v>
      </c>
      <c r="L27" s="25" t="s">
        <v>110</v>
      </c>
      <c r="M27" s="25">
        <v>13835</v>
      </c>
      <c r="N27" s="26" t="s">
        <v>111</v>
      </c>
    </row>
    <row r="28" spans="11:14" x14ac:dyDescent="0.75">
      <c r="K28" s="17"/>
      <c r="M28">
        <v>30500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0.99</v>
      </c>
      <c r="M32" s="11">
        <v>1000</v>
      </c>
      <c r="N32" s="18"/>
    </row>
    <row r="33" spans="11:14" x14ac:dyDescent="0.75">
      <c r="K33" s="19" t="s">
        <v>74</v>
      </c>
      <c r="L33" s="11">
        <v>0.83</v>
      </c>
      <c r="M33" s="11">
        <f>L33*M32/L32</f>
        <v>838.38383838383834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13000</v>
      </c>
      <c r="M35" s="12">
        <f>L35+M33+M28</f>
        <v>44338.383838383837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0.99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0.43</v>
      </c>
      <c r="M43" s="11">
        <f>L43*M42/L42</f>
        <v>434.34343434343435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</v>
      </c>
      <c r="M45" s="12">
        <f>L45+M43+M28</f>
        <v>36934.343434343435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ED696A-9CEB-4C20-BC19-AA1BAD80BE53}">
  <dimension ref="H1:N48"/>
  <sheetViews>
    <sheetView topLeftCell="A29" zoomScale="90" zoomScaleNormal="9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156000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2.1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0.81</v>
      </c>
      <c r="M13" s="11">
        <f>L13*M12/L12</f>
        <v>192.85714285714286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1000</v>
      </c>
      <c r="M15" s="12">
        <f>L15+M13</f>
        <v>1192.8571428571429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2.1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0.73</v>
      </c>
      <c r="M23" s="11">
        <f>L23*M22/L22</f>
        <v>173.8095238095238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2173.8095238095239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136</v>
      </c>
      <c r="L27" s="25" t="s">
        <v>110</v>
      </c>
      <c r="M27" s="25">
        <v>39994</v>
      </c>
      <c r="N27" s="26" t="s">
        <v>111</v>
      </c>
    </row>
    <row r="28" spans="11:14" x14ac:dyDescent="0.75">
      <c r="K28" s="17"/>
      <c r="M28">
        <v>88171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0.99</v>
      </c>
      <c r="M32" s="11">
        <v>10000</v>
      </c>
      <c r="N32" s="18"/>
    </row>
    <row r="33" spans="11:14" x14ac:dyDescent="0.75">
      <c r="K33" s="19" t="s">
        <v>74</v>
      </c>
      <c r="L33" s="11">
        <v>0.26</v>
      </c>
      <c r="M33" s="11">
        <f>L33*M32/L32</f>
        <v>2626.2626262626263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</v>
      </c>
      <c r="M35" s="12">
        <f>41825+M28</f>
        <v>129996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1.51</v>
      </c>
      <c r="M43" s="11">
        <f>L43*M42/L42</f>
        <v>15252.525252525253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28000+M28</f>
        <v>116171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B5C87-1675-480C-8EA9-886355A1B1C2}">
  <dimension ref="H1:N48"/>
  <sheetViews>
    <sheetView zoomScale="58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430000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1.77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0.13</v>
      </c>
      <c r="M13" s="11">
        <f>L13*M12/L12</f>
        <v>73.44632768361582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2000</v>
      </c>
      <c r="M15" s="12">
        <f>L15+M13</f>
        <v>2073.4463276836159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1.77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1.32</v>
      </c>
      <c r="M23" s="11">
        <f>L23*M22/L22</f>
        <v>745.76271186440681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3745.7627118644068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135</v>
      </c>
      <c r="L27" s="25" t="s">
        <v>110</v>
      </c>
      <c r="M27" s="25">
        <v>110563</v>
      </c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1.62</v>
      </c>
      <c r="M32" s="11">
        <v>20000</v>
      </c>
      <c r="N32" s="18"/>
    </row>
    <row r="33" spans="11:14" x14ac:dyDescent="0.75">
      <c r="K33" s="19" t="s">
        <v>74</v>
      </c>
      <c r="L33" s="11">
        <v>1.21</v>
      </c>
      <c r="M33" s="11">
        <v>14829</v>
      </c>
      <c r="N33" s="18"/>
    </row>
    <row r="34" spans="11:14" x14ac:dyDescent="0.75">
      <c r="K34" s="17"/>
      <c r="L34">
        <v>80000</v>
      </c>
      <c r="N34" s="18"/>
    </row>
    <row r="35" spans="11:14" x14ac:dyDescent="0.75">
      <c r="K35" s="17"/>
      <c r="L35" s="13">
        <v>80000</v>
      </c>
      <c r="M35" s="12">
        <f>L35+M33+M28</f>
        <v>335000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1.62</v>
      </c>
      <c r="M42" s="11">
        <f>M32</f>
        <v>20000</v>
      </c>
      <c r="N42" s="18"/>
    </row>
    <row r="43" spans="11:14" x14ac:dyDescent="0.75">
      <c r="K43" s="19" t="s">
        <v>74</v>
      </c>
      <c r="L43" s="11">
        <v>0.38</v>
      </c>
      <c r="M43" s="11">
        <f>L43*M42/L42</f>
        <v>4691.358024691358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40000</v>
      </c>
      <c r="M45" s="12">
        <f>L45+M43+M28</f>
        <v>284862.35802469135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862F5D-951D-4094-AA58-F1D0DD6DE2C9}">
  <dimension ref="J1:N48"/>
  <sheetViews>
    <sheetView topLeftCell="A35" zoomScale="84" zoomScaleNormal="40" workbookViewId="0">
      <selection activeCell="L46" sqref="L46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121000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1.2</v>
      </c>
      <c r="M12" s="11">
        <v>250</v>
      </c>
      <c r="N12" s="18"/>
    </row>
    <row r="13" spans="10:14" x14ac:dyDescent="0.75">
      <c r="K13" s="19" t="s">
        <v>74</v>
      </c>
      <c r="L13" s="11">
        <v>0.78</v>
      </c>
      <c r="M13" s="11">
        <f>L13*M12/L12</f>
        <v>162.5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1000</v>
      </c>
      <c r="M15" s="12">
        <f>L15+M13</f>
        <v>1162.5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</v>
      </c>
      <c r="M22" s="11">
        <f>M12</f>
        <v>250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2000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1.2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100500</v>
      </c>
      <c r="M35" s="12">
        <f>L35+M33</f>
        <v>100500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1.2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0.45</v>
      </c>
      <c r="M43" s="11">
        <f>L43*M42/L42</f>
        <v>1875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L45+M43</f>
        <v>91875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BE6D6D-0137-4FE6-A735-4DB2319E02F3}">
  <dimension ref="H1:N48"/>
  <sheetViews>
    <sheetView topLeftCell="A5" zoomScale="60" zoomScaleNormal="110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t="s">
        <v>119</v>
      </c>
      <c r="I2" s="4" t="s">
        <v>138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H5" t="s">
        <v>120</v>
      </c>
      <c r="I5" s="4" t="s">
        <v>139</v>
      </c>
      <c r="K5" s="17"/>
      <c r="M5" s="12">
        <v>82673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1.52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1.41</v>
      </c>
      <c r="M13" s="11">
        <f>L13*M12/L12</f>
        <v>463.81578947368422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f>L15+M13</f>
        <v>963.81578947368416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1.52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0.13</v>
      </c>
      <c r="M23" s="11">
        <f>L23*M22/L22</f>
        <v>42.763157894736842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2042.7631578947369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140</v>
      </c>
      <c r="L27" s="25" t="s">
        <v>110</v>
      </c>
      <c r="M27" s="25">
        <v>21500</v>
      </c>
      <c r="N27" s="26" t="s">
        <v>111</v>
      </c>
    </row>
    <row r="28" spans="11:14" x14ac:dyDescent="0.75">
      <c r="K28" s="17"/>
      <c r="M28">
        <v>47399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0.5</v>
      </c>
      <c r="M32" s="11">
        <v>1000</v>
      </c>
      <c r="N32" s="18"/>
    </row>
    <row r="33" spans="11:14" x14ac:dyDescent="0.75">
      <c r="K33" s="19" t="s">
        <v>74</v>
      </c>
      <c r="L33" s="11">
        <v>0.24</v>
      </c>
      <c r="M33" s="11">
        <f>L33*M32/L32</f>
        <v>480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22000</v>
      </c>
      <c r="M35" s="12">
        <v>69887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0.5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0.22</v>
      </c>
      <c r="M43" s="11">
        <f>L43*M42/L42</f>
        <v>440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14000</v>
      </c>
      <c r="M45" s="12">
        <f>L45+M43+M28</f>
        <v>61839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115D9B-9FC4-4426-9F6F-0FD5E91C9238}">
  <dimension ref="J1:N48"/>
  <sheetViews>
    <sheetView topLeftCell="A13" zoomScale="62" zoomScaleNormal="90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182200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0.74</v>
      </c>
      <c r="M12" s="11">
        <v>500</v>
      </c>
      <c r="N12" s="18"/>
    </row>
    <row r="13" spans="10:14" x14ac:dyDescent="0.75">
      <c r="K13" s="19" t="s">
        <v>74</v>
      </c>
      <c r="L13" s="11">
        <v>0.2</v>
      </c>
      <c r="M13" s="11">
        <f>L13*M12/L12</f>
        <v>135.13513513513513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2500</v>
      </c>
      <c r="M15" s="12">
        <f>L15+M13</f>
        <v>2635.135135135135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0.74</v>
      </c>
      <c r="M22" s="11">
        <f>M12</f>
        <v>500</v>
      </c>
      <c r="N22" s="18"/>
    </row>
    <row r="23" spans="11:14" x14ac:dyDescent="0.75">
      <c r="K23" s="19" t="s">
        <v>74</v>
      </c>
      <c r="L23" s="11">
        <v>0.69</v>
      </c>
      <c r="M23" s="11">
        <f>L23*M22/L22</f>
        <v>466.2162162162162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3466.2162162162163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0.77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145400</v>
      </c>
      <c r="M35" s="12">
        <f>L35+M33</f>
        <v>145400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0.77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0.28000000000000003</v>
      </c>
      <c r="M43" s="11">
        <f>L43*M42/L42</f>
        <v>1818.1818181818185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135000</v>
      </c>
      <c r="M45" s="12">
        <f>L45+M43</f>
        <v>136818.18181818182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0D71DD-7731-455F-842F-A3D5E3647405}">
  <dimension ref="J1:N48"/>
  <sheetViews>
    <sheetView topLeftCell="A16" zoomScale="60" zoomScaleNormal="120" workbookViewId="0">
      <selection activeCell="I22" sqref="I22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560000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0.73</v>
      </c>
      <c r="M12" s="11">
        <v>500</v>
      </c>
      <c r="N12" s="18"/>
    </row>
    <row r="13" spans="10:14" x14ac:dyDescent="0.75">
      <c r="K13" s="19" t="s">
        <v>74</v>
      </c>
      <c r="L13" s="11">
        <v>0.28000000000000003</v>
      </c>
      <c r="M13" s="11">
        <f>L13*M12/L12</f>
        <v>191.78082191780823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4000</v>
      </c>
      <c r="M15" s="12">
        <f>L15+M13</f>
        <v>4191.7808219178078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0.73</v>
      </c>
      <c r="M22" s="11">
        <f>M12</f>
        <v>500</v>
      </c>
      <c r="N22" s="18"/>
    </row>
    <row r="23" spans="11:14" x14ac:dyDescent="0.75">
      <c r="K23" s="19" t="s">
        <v>74</v>
      </c>
      <c r="L23" s="11">
        <v>0.8</v>
      </c>
      <c r="M23" s="11">
        <f>L23*M22/L22</f>
        <v>547.94520547945206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7500</v>
      </c>
      <c r="M25" s="12">
        <f>L25+M23</f>
        <v>8047.9452054794519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0.72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425000</v>
      </c>
      <c r="M35" s="12">
        <f>L35+M33</f>
        <v>425000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0.72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0.49</v>
      </c>
      <c r="M43" s="11">
        <f>L43*M42/L42</f>
        <v>6805.5555555555557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330000</v>
      </c>
      <c r="M45" s="12">
        <f>L45+M43</f>
        <v>336805.55555555556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6A4D41-6C68-4016-B8FE-3640F4AB459C}">
  <dimension ref="H1:N48"/>
  <sheetViews>
    <sheetView topLeftCell="A24" zoomScale="82" zoomScaleNormal="10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J2" t="s">
        <v>122</v>
      </c>
      <c r="K2" s="17"/>
      <c r="N2" s="18"/>
    </row>
    <row r="3" spans="8:14" x14ac:dyDescent="0.75">
      <c r="J3" t="s">
        <v>123</v>
      </c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533519</v>
      </c>
      <c r="N5" s="18" t="s">
        <v>36</v>
      </c>
    </row>
    <row r="6" spans="8:14" x14ac:dyDescent="0.75">
      <c r="H6" s="24"/>
      <c r="K6" s="17"/>
      <c r="N6" s="18"/>
    </row>
    <row r="7" spans="8:14" x14ac:dyDescent="0.75"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122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0.73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0.45</v>
      </c>
      <c r="M13" s="11">
        <f>L13*M12/L12</f>
        <v>308.21917808219177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4500</v>
      </c>
      <c r="M15" s="12">
        <f>L15+M13</f>
        <v>4808.2191780821922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0.73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</v>
      </c>
      <c r="M23" s="11">
        <f>L23*M22/L22</f>
        <v>0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9500</v>
      </c>
      <c r="M25" s="12">
        <f>L25+M23</f>
        <v>9500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124</v>
      </c>
      <c r="L27" s="25" t="s">
        <v>110</v>
      </c>
      <c r="M27" s="25">
        <v>135093</v>
      </c>
      <c r="N27" s="26" t="s">
        <v>111</v>
      </c>
    </row>
    <row r="28" spans="10:14" x14ac:dyDescent="0.75">
      <c r="K28" s="17"/>
      <c r="M28">
        <v>297829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0.9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v>399037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0.13</v>
      </c>
      <c r="M43" s="11">
        <f>L43*M42/L42</f>
        <v>1444.4444444444443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10000+M28</f>
        <v>307829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06F62-1770-4E1A-A679-782B1101A1A1}">
  <dimension ref="K1:N48"/>
  <sheetViews>
    <sheetView topLeftCell="A9" zoomScale="70" workbookViewId="0">
      <selection activeCell="L46" sqref="L46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312000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>
        <v>3250</v>
      </c>
      <c r="M15" s="12">
        <f>L15+M13</f>
        <v>3250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>
        <v>4600</v>
      </c>
      <c r="M25" s="12">
        <f>L25+M23</f>
        <v>4600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142600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>
        <v>41000</v>
      </c>
      <c r="M35" s="12">
        <f>L35+M28</f>
        <v>183600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L45+M28</f>
        <v>152600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9DA473-CD18-4787-9AA8-98FE21D59AD6}">
  <dimension ref="J1:N48"/>
  <sheetViews>
    <sheetView topLeftCell="A13" zoomScale="63" zoomScaleNormal="100" workbookViewId="0">
      <selection activeCell="P31" sqref="P31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194700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0.81</v>
      </c>
      <c r="M12" s="11">
        <v>500</v>
      </c>
      <c r="N12" s="18"/>
    </row>
    <row r="13" spans="10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2500</v>
      </c>
      <c r="M15" s="12">
        <f>L15+M13</f>
        <v>2500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0.81</v>
      </c>
      <c r="M22" s="11">
        <f>M12</f>
        <v>500</v>
      </c>
      <c r="N22" s="18"/>
    </row>
    <row r="23" spans="11:14" x14ac:dyDescent="0.75">
      <c r="K23" s="19" t="s">
        <v>74</v>
      </c>
      <c r="L23" s="11">
        <v>0.23</v>
      </c>
      <c r="M23" s="11">
        <f>L23*M22/L22</f>
        <v>141.97530864197529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3141.9753086419751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156500</v>
      </c>
      <c r="M35" s="12">
        <f>L35+M33</f>
        <v>156500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0.74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0.67</v>
      </c>
      <c r="M43" s="11">
        <f>L43*M42/L42</f>
        <v>4527.0270270270266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145000</v>
      </c>
      <c r="M45" s="12">
        <f>L45+M43</f>
        <v>149527.02702702704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BC8E1B-DA20-4F8A-BB4A-91AB2A1CCDA6}">
  <dimension ref="K1:N48"/>
  <sheetViews>
    <sheetView topLeftCell="A22" zoomScale="112" workbookViewId="0">
      <selection activeCell="L46" sqref="L46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1267658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1.03</v>
      </c>
      <c r="M12" s="11">
        <v>500</v>
      </c>
      <c r="N12" s="18"/>
    </row>
    <row r="13" spans="11:14" x14ac:dyDescent="0.75">
      <c r="K13" s="19" t="s">
        <v>74</v>
      </c>
      <c r="L13" s="11">
        <v>0.13</v>
      </c>
      <c r="M13" s="11">
        <f>L13*M12/L12</f>
        <v>63.106796116504853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6500</v>
      </c>
      <c r="M15" s="12">
        <f>L15+M13</f>
        <v>6563.1067961165045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1.03</v>
      </c>
      <c r="M22" s="11">
        <v>500</v>
      </c>
      <c r="N22" s="18"/>
    </row>
    <row r="23" spans="11:14" x14ac:dyDescent="0.75">
      <c r="K23" s="19" t="s">
        <v>74</v>
      </c>
      <c r="L23" s="11">
        <v>0.61</v>
      </c>
      <c r="M23" s="11">
        <f>L23*M22/L22</f>
        <v>296.11650485436894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8500</v>
      </c>
      <c r="M25" s="12">
        <f>L25+M23</f>
        <v>8796.1165048543699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628317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0.73</v>
      </c>
      <c r="M32" s="11">
        <v>10000</v>
      </c>
      <c r="N32" s="18"/>
    </row>
    <row r="33" spans="11:14" x14ac:dyDescent="0.75">
      <c r="K33" s="19" t="s">
        <v>74</v>
      </c>
      <c r="L33" s="11">
        <v>0.28000000000000003</v>
      </c>
      <c r="M33" s="11">
        <f>M32*L33/L32</f>
        <v>3835.616438356165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187000</v>
      </c>
      <c r="M35" s="12">
        <f>L35+M28</f>
        <v>815317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0.73</v>
      </c>
      <c r="M42" s="11">
        <v>10000</v>
      </c>
      <c r="N42" s="18"/>
    </row>
    <row r="43" spans="11:14" x14ac:dyDescent="0.75">
      <c r="K43" s="19" t="s">
        <v>74</v>
      </c>
      <c r="L43" s="11">
        <v>0.35</v>
      </c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80000</v>
      </c>
      <c r="M45" s="12">
        <f>L45+M28</f>
        <v>708317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3E2AD-8160-46CB-B5BE-37D61E92E20A}">
  <dimension ref="K1:N48"/>
  <sheetViews>
    <sheetView topLeftCell="A9" zoomScale="85" zoomScaleNormal="185" workbookViewId="0">
      <selection activeCell="M24" sqref="M24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240000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500</v>
      </c>
      <c r="N12" s="18"/>
    </row>
    <row r="13" spans="11:14" x14ac:dyDescent="0.75">
      <c r="K13" s="19" t="s">
        <v>74</v>
      </c>
      <c r="L13" s="11">
        <v>0.71</v>
      </c>
      <c r="M13" s="11">
        <f>L13*M12/L12</f>
        <v>311.40350877192986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2311.4035087719299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</v>
      </c>
      <c r="M22" s="11">
        <v>1000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3500</v>
      </c>
      <c r="M25" s="12">
        <f>L25+M23</f>
        <v>3500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184000</v>
      </c>
      <c r="M35" s="12">
        <f>L35+M33</f>
        <v>184000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1.1399999999999999</v>
      </c>
      <c r="M42" s="11">
        <v>5000</v>
      </c>
      <c r="N42" s="18"/>
    </row>
    <row r="43" spans="11:14" x14ac:dyDescent="0.75">
      <c r="K43" s="19" t="s">
        <v>74</v>
      </c>
      <c r="L43" s="11">
        <v>0.75</v>
      </c>
      <c r="M43" s="11">
        <f>L43*M42/L42</f>
        <v>3289.4736842105267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160000</v>
      </c>
      <c r="M45" s="12">
        <f>L45+M43</f>
        <v>163289.47368421053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786344-539B-40AB-84C9-D521C74A12BC}">
  <dimension ref="K1:N48"/>
  <sheetViews>
    <sheetView zoomScale="60" zoomScaleNormal="60" workbookViewId="0">
      <selection activeCell="O30" sqref="O30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350000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1000</v>
      </c>
      <c r="N12" s="18"/>
    </row>
    <row r="13" spans="11:14" x14ac:dyDescent="0.75">
      <c r="K13" s="19" t="s">
        <v>74</v>
      </c>
      <c r="L13" s="11">
        <v>0.32</v>
      </c>
      <c r="M13" s="11">
        <f>L13*M12/L12</f>
        <v>280.70175438596493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2280.7017543859647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1.1399999999999999</v>
      </c>
      <c r="M22" s="11">
        <v>1000</v>
      </c>
      <c r="N22" s="18"/>
    </row>
    <row r="23" spans="11:14" x14ac:dyDescent="0.75">
      <c r="K23" s="19" t="s">
        <v>74</v>
      </c>
      <c r="L23" s="11">
        <v>0.38</v>
      </c>
      <c r="M23" s="11">
        <f>L23*M22/L22</f>
        <v>333.33333333333337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4000</v>
      </c>
      <c r="M25" s="12">
        <f>L25+M23</f>
        <v>4333.333333333333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278000</v>
      </c>
      <c r="M35" s="12">
        <f>L35+M33</f>
        <v>278000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1.1299999999999999</v>
      </c>
      <c r="M42" s="11">
        <v>10000</v>
      </c>
      <c r="N42" s="18"/>
    </row>
    <row r="43" spans="11:14" x14ac:dyDescent="0.75">
      <c r="K43" s="19" t="s">
        <v>74</v>
      </c>
      <c r="L43" s="11">
        <v>1.05</v>
      </c>
      <c r="M43" s="11">
        <f>L43*M42/L42</f>
        <v>9292.0353982300894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230000</v>
      </c>
      <c r="M45" s="12">
        <f>L45+M43</f>
        <v>239292.0353982301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50DCB7-7661-45DC-B587-1E2566B7A133}">
  <dimension ref="K1:T48"/>
  <sheetViews>
    <sheetView topLeftCell="A2" zoomScaleNormal="100" workbookViewId="0">
      <selection activeCell="I39" sqref="I39"/>
    </sheetView>
  </sheetViews>
  <sheetFormatPr defaultColWidth="10.90625" defaultRowHeight="14.75" x14ac:dyDescent="0.75"/>
  <sheetData>
    <row r="1" spans="11:19" ht="15.5" thickBot="1" x14ac:dyDescent="0.9">
      <c r="K1" s="43" t="s">
        <v>102</v>
      </c>
      <c r="L1" s="44"/>
      <c r="M1" s="44"/>
      <c r="N1" s="45"/>
    </row>
    <row r="2" spans="11:19" x14ac:dyDescent="0.75">
      <c r="K2" s="17"/>
      <c r="N2" s="18"/>
    </row>
    <row r="3" spans="11:19" x14ac:dyDescent="0.75">
      <c r="K3" s="17"/>
      <c r="N3" s="18"/>
    </row>
    <row r="4" spans="11:19" x14ac:dyDescent="0.75">
      <c r="K4" s="23" t="s">
        <v>103</v>
      </c>
      <c r="N4" s="18"/>
    </row>
    <row r="5" spans="11:19" x14ac:dyDescent="0.75">
      <c r="K5" s="17"/>
      <c r="M5" s="12">
        <v>766000</v>
      </c>
      <c r="N5" s="18" t="s">
        <v>36</v>
      </c>
    </row>
    <row r="6" spans="11:19" x14ac:dyDescent="0.75">
      <c r="K6" s="17"/>
      <c r="N6" s="18"/>
    </row>
    <row r="7" spans="11:19" x14ac:dyDescent="0.75">
      <c r="K7" s="17"/>
      <c r="N7" s="18"/>
    </row>
    <row r="8" spans="11:19" x14ac:dyDescent="0.75">
      <c r="K8" s="17"/>
      <c r="N8" s="18"/>
    </row>
    <row r="9" spans="11:19" x14ac:dyDescent="0.75">
      <c r="K9" s="17"/>
      <c r="N9" s="18"/>
    </row>
    <row r="10" spans="11:19" x14ac:dyDescent="0.75">
      <c r="K10" s="17"/>
      <c r="N10" s="18"/>
    </row>
    <row r="11" spans="11:19" x14ac:dyDescent="0.75">
      <c r="K11" s="23" t="s">
        <v>104</v>
      </c>
      <c r="N11" s="18"/>
    </row>
    <row r="12" spans="11:19" x14ac:dyDescent="0.75">
      <c r="K12" s="19" t="s">
        <v>73</v>
      </c>
      <c r="L12" s="11">
        <v>0.67</v>
      </c>
      <c r="M12" s="11">
        <v>500</v>
      </c>
      <c r="N12" s="18"/>
    </row>
    <row r="13" spans="11:19" x14ac:dyDescent="0.75">
      <c r="K13" s="19" t="s">
        <v>74</v>
      </c>
      <c r="L13" s="11">
        <v>0.13</v>
      </c>
      <c r="M13" s="11">
        <f>L13*M12/L12</f>
        <v>97.014925373134318</v>
      </c>
      <c r="N13" s="18"/>
    </row>
    <row r="14" spans="11:19" x14ac:dyDescent="0.75">
      <c r="K14" s="17"/>
      <c r="N14" s="18"/>
      <c r="S14" t="s">
        <v>96</v>
      </c>
    </row>
    <row r="15" spans="11:19" x14ac:dyDescent="0.75">
      <c r="K15" s="17"/>
      <c r="L15" s="13">
        <v>7500</v>
      </c>
      <c r="M15" s="12">
        <f>L15+M13</f>
        <v>7597.0149253731342</v>
      </c>
      <c r="N15" s="18" t="s">
        <v>39</v>
      </c>
    </row>
    <row r="16" spans="11:19" x14ac:dyDescent="0.75">
      <c r="K16" s="17"/>
      <c r="N16" s="18"/>
    </row>
    <row r="17" spans="11:20" x14ac:dyDescent="0.75">
      <c r="K17" s="17"/>
      <c r="N17" s="18"/>
    </row>
    <row r="18" spans="11:20" x14ac:dyDescent="0.75">
      <c r="K18" s="17"/>
      <c r="N18" s="18"/>
    </row>
    <row r="19" spans="11:20" x14ac:dyDescent="0.75">
      <c r="K19" s="17"/>
      <c r="N19" s="18"/>
      <c r="R19" s="10" t="s">
        <v>73</v>
      </c>
      <c r="S19" s="11">
        <v>0.67</v>
      </c>
      <c r="T19" s="11">
        <v>500</v>
      </c>
    </row>
    <row r="20" spans="11:20" x14ac:dyDescent="0.75">
      <c r="K20" s="17"/>
      <c r="N20" s="18"/>
      <c r="R20" s="10" t="s">
        <v>74</v>
      </c>
      <c r="S20" s="11">
        <v>0.13</v>
      </c>
      <c r="T20" s="11">
        <f>S20*T19/S19</f>
        <v>97.014925373134318</v>
      </c>
    </row>
    <row r="21" spans="11:20" x14ac:dyDescent="0.75">
      <c r="K21" s="23" t="s">
        <v>105</v>
      </c>
      <c r="N21" s="18"/>
    </row>
    <row r="22" spans="11:20" x14ac:dyDescent="0.75">
      <c r="K22" s="19" t="s">
        <v>73</v>
      </c>
      <c r="L22" s="11">
        <v>0.67</v>
      </c>
      <c r="M22" s="11">
        <v>500</v>
      </c>
      <c r="N22" s="18"/>
      <c r="S22" s="13">
        <v>7500</v>
      </c>
      <c r="T22" s="12">
        <f>S22+T20</f>
        <v>7597.0149253731342</v>
      </c>
    </row>
    <row r="23" spans="11:20" x14ac:dyDescent="0.75">
      <c r="K23" s="19" t="s">
        <v>74</v>
      </c>
      <c r="L23" s="11">
        <v>0.15</v>
      </c>
      <c r="M23" s="11">
        <f>L23*M22/L22</f>
        <v>111.94029850746269</v>
      </c>
      <c r="N23" s="18"/>
    </row>
    <row r="24" spans="11:20" x14ac:dyDescent="0.75">
      <c r="K24" s="17"/>
      <c r="N24" s="18"/>
    </row>
    <row r="25" spans="11:20" x14ac:dyDescent="0.75">
      <c r="K25" s="17"/>
      <c r="L25" s="13">
        <v>8000</v>
      </c>
      <c r="M25" s="12">
        <f>L25+M23</f>
        <v>8111.940298507463</v>
      </c>
      <c r="N25" s="18" t="s">
        <v>39</v>
      </c>
    </row>
    <row r="26" spans="11:20" x14ac:dyDescent="0.75">
      <c r="K26" s="17"/>
      <c r="N26" s="18"/>
    </row>
    <row r="27" spans="11:20" x14ac:dyDescent="0.75">
      <c r="K27" s="17"/>
      <c r="N27" s="18"/>
      <c r="R27" s="10" t="s">
        <v>73</v>
      </c>
      <c r="S27" s="11">
        <v>0.67</v>
      </c>
      <c r="T27" s="11">
        <v>500</v>
      </c>
    </row>
    <row r="28" spans="11:20" x14ac:dyDescent="0.75">
      <c r="K28" s="17"/>
      <c r="N28" s="18"/>
      <c r="R28" s="10" t="s">
        <v>74</v>
      </c>
      <c r="S28" s="11">
        <v>0.15</v>
      </c>
      <c r="T28" s="11">
        <f>S28*T27/S27</f>
        <v>111.94029850746269</v>
      </c>
    </row>
    <row r="29" spans="11:20" x14ac:dyDescent="0.75">
      <c r="K29" s="17"/>
      <c r="N29" s="18"/>
    </row>
    <row r="30" spans="11:20" x14ac:dyDescent="0.75">
      <c r="K30" s="17"/>
      <c r="N30" s="18"/>
      <c r="S30" s="13">
        <v>8000</v>
      </c>
      <c r="T30" s="12">
        <f>S30+T28</f>
        <v>8111.940298507463</v>
      </c>
    </row>
    <row r="31" spans="11:20" x14ac:dyDescent="0.75">
      <c r="K31" s="23" t="s">
        <v>107</v>
      </c>
      <c r="N31" s="18"/>
    </row>
    <row r="32" spans="11:20" x14ac:dyDescent="0.75">
      <c r="K32" s="19" t="s">
        <v>73</v>
      </c>
      <c r="L32" s="11">
        <v>1</v>
      </c>
      <c r="M32" s="11">
        <v>10000</v>
      </c>
      <c r="N32" s="18"/>
    </row>
    <row r="33" spans="11:20" x14ac:dyDescent="0.75">
      <c r="K33" s="19" t="s">
        <v>74</v>
      </c>
      <c r="L33" s="11">
        <v>0</v>
      </c>
      <c r="M33" s="11">
        <f>L33*M32/L32</f>
        <v>0</v>
      </c>
      <c r="N33" s="18"/>
      <c r="R33" s="10" t="s">
        <v>73</v>
      </c>
      <c r="S33" s="11">
        <v>0.67</v>
      </c>
      <c r="T33" s="11">
        <v>10000</v>
      </c>
    </row>
    <row r="34" spans="11:20" x14ac:dyDescent="0.75">
      <c r="K34" s="17"/>
      <c r="N34" s="18"/>
      <c r="R34" s="10" t="s">
        <v>74</v>
      </c>
      <c r="S34" s="11">
        <v>0.36</v>
      </c>
      <c r="T34" s="11">
        <f>S34*T33/S33</f>
        <v>5373.1343283582082</v>
      </c>
    </row>
    <row r="35" spans="11:20" x14ac:dyDescent="0.75">
      <c r="K35" s="17"/>
      <c r="L35" s="13">
        <v>461000</v>
      </c>
      <c r="M35" s="12">
        <f>L35+M33</f>
        <v>461000</v>
      </c>
      <c r="N35" s="18" t="s">
        <v>36</v>
      </c>
    </row>
    <row r="36" spans="11:20" x14ac:dyDescent="0.75">
      <c r="K36" s="17"/>
      <c r="N36" s="18"/>
      <c r="S36" s="13">
        <v>440000</v>
      </c>
      <c r="T36" s="12">
        <f>S36+T34</f>
        <v>445373.13432835822</v>
      </c>
    </row>
    <row r="37" spans="11:20" x14ac:dyDescent="0.75">
      <c r="K37" s="17"/>
      <c r="N37" s="18"/>
    </row>
    <row r="38" spans="11:20" x14ac:dyDescent="0.75">
      <c r="K38" s="17"/>
      <c r="N38" s="18"/>
    </row>
    <row r="39" spans="11:20" x14ac:dyDescent="0.75">
      <c r="K39" s="17"/>
      <c r="N39" s="18"/>
    </row>
    <row r="40" spans="11:20" x14ac:dyDescent="0.75">
      <c r="K40" s="17"/>
      <c r="N40" s="18"/>
    </row>
    <row r="41" spans="11:20" x14ac:dyDescent="0.75">
      <c r="K41" s="23" t="s">
        <v>106</v>
      </c>
      <c r="N41" s="18"/>
    </row>
    <row r="42" spans="11:20" x14ac:dyDescent="0.75">
      <c r="K42" s="19" t="s">
        <v>73</v>
      </c>
      <c r="L42" s="11">
        <v>0.67</v>
      </c>
      <c r="M42" s="11">
        <v>10000</v>
      </c>
      <c r="N42" s="18"/>
    </row>
    <row r="43" spans="11:20" x14ac:dyDescent="0.75">
      <c r="K43" s="19" t="s">
        <v>74</v>
      </c>
      <c r="L43" s="11">
        <v>0.36</v>
      </c>
      <c r="M43" s="11">
        <f>L43*M42/L42</f>
        <v>5373.1343283582082</v>
      </c>
      <c r="N43" s="18"/>
    </row>
    <row r="44" spans="11:20" x14ac:dyDescent="0.75">
      <c r="K44" s="17"/>
      <c r="N44" s="18"/>
    </row>
    <row r="45" spans="11:20" x14ac:dyDescent="0.75">
      <c r="K45" s="17"/>
      <c r="L45" s="13">
        <v>440000</v>
      </c>
      <c r="M45" s="12">
        <f>L45+M43</f>
        <v>445373.13432835822</v>
      </c>
      <c r="N45" s="18" t="s">
        <v>36</v>
      </c>
    </row>
    <row r="46" spans="11:20" x14ac:dyDescent="0.75">
      <c r="K46" s="17"/>
      <c r="N46" s="18"/>
    </row>
    <row r="47" spans="11:20" x14ac:dyDescent="0.75">
      <c r="K47" s="17"/>
      <c r="N47" s="18"/>
    </row>
    <row r="48" spans="11:20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50</vt:i4>
      </vt:variant>
    </vt:vector>
  </HeadingPairs>
  <TitlesOfParts>
    <vt:vector size="50" baseType="lpstr">
      <vt:lpstr>1. Common</vt:lpstr>
      <vt:lpstr>2. Table</vt:lpstr>
      <vt:lpstr>49 - 720-000</vt:lpstr>
      <vt:lpstr>48 -707-100</vt:lpstr>
      <vt:lpstr>47 -707-300</vt:lpstr>
      <vt:lpstr>46 - A380</vt:lpstr>
      <vt:lpstr>01 - B757-200</vt:lpstr>
      <vt:lpstr>02 - B767-300</vt:lpstr>
      <vt:lpstr>03 - B777-300</vt:lpstr>
      <vt:lpstr>04-A320-200</vt:lpstr>
      <vt:lpstr>05 - B767-200</vt:lpstr>
      <vt:lpstr>06 - B737-800</vt:lpstr>
      <vt:lpstr>07-A319-100</vt:lpstr>
      <vt:lpstr>08 - B737-300</vt:lpstr>
      <vt:lpstr>09 - MD80</vt:lpstr>
      <vt:lpstr>10 - B747-400</vt:lpstr>
      <vt:lpstr>11 - B737-700</vt:lpstr>
      <vt:lpstr>12 - B727-200</vt:lpstr>
      <vt:lpstr>13-A330-200</vt:lpstr>
      <vt:lpstr>14 - B767-400</vt:lpstr>
      <vt:lpstr>15 - DC10</vt:lpstr>
      <vt:lpstr>16-A321-100-200</vt:lpstr>
      <vt:lpstr>17 - B737-400</vt:lpstr>
      <vt:lpstr>18 - B737-100</vt:lpstr>
      <vt:lpstr>19 - B737-500</vt:lpstr>
      <vt:lpstr>20 - B747-200</vt:lpstr>
      <vt:lpstr>21-MD-11</vt:lpstr>
      <vt:lpstr>22 - B757-300</vt:lpstr>
      <vt:lpstr>23 - B737-900</vt:lpstr>
      <vt:lpstr>24 - B747-100</vt:lpstr>
      <vt:lpstr>25-RJ-700</vt:lpstr>
      <vt:lpstr>26 - B787-8</vt:lpstr>
      <vt:lpstr>27-DC9-30</vt:lpstr>
      <vt:lpstr>28-A330-300</vt:lpstr>
      <vt:lpstr>29-EMB-145-ER</vt:lpstr>
      <vt:lpstr>30 - B777-300</vt:lpstr>
      <vt:lpstr>31-EMB190</vt:lpstr>
      <vt:lpstr>32 - B787-9</vt:lpstr>
      <vt:lpstr>33-DC-10-10</vt:lpstr>
      <vt:lpstr>35-A300-600</vt:lpstr>
      <vt:lpstr>36 - B737-900ER</vt:lpstr>
      <vt:lpstr>37-CRJ200 ER</vt:lpstr>
      <vt:lpstr>38-MD-90-30</vt:lpstr>
      <vt:lpstr>39-DC-10</vt:lpstr>
      <vt:lpstr>40 - B717-200</vt:lpstr>
      <vt:lpstr>41-ERJ-175</vt:lpstr>
      <vt:lpstr>42 - B737-8 MAX 8</vt:lpstr>
      <vt:lpstr>43 - B787-10</vt:lpstr>
      <vt:lpstr>44-A330-900</vt:lpstr>
      <vt:lpstr>45 - B737-9 MAX 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Cristian Gabriel Alva Becerra</dc:creator>
  <cp:lastModifiedBy>Philipp Rohrer</cp:lastModifiedBy>
  <dcterms:created xsi:type="dcterms:W3CDTF">2023-04-19T01:51:16Z</dcterms:created>
  <dcterms:modified xsi:type="dcterms:W3CDTF">2023-05-23T07:22:20Z</dcterms:modified>
</cp:coreProperties>
</file>